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2022\899 Ostrava, Zábřeh ZŠ\"/>
    </mc:Choice>
  </mc:AlternateContent>
  <xr:revisionPtr revIDLastSave="0" documentId="8_{6052A63F-D609-47E1-8A6C-1E537E14CC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'01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Pol'!$A$1:$X$137</definedName>
    <definedName name="_xlnm.Print_Area" localSheetId="3">'01 02 Pol'!$A$1:$X$81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1" i="1" l="1"/>
  <c r="I17" i="1" s="1"/>
  <c r="I60" i="1"/>
  <c r="I59" i="1"/>
  <c r="I58" i="1"/>
  <c r="I57" i="1"/>
  <c r="I56" i="1"/>
  <c r="I55" i="1"/>
  <c r="I54" i="1"/>
  <c r="G42" i="1"/>
  <c r="F42" i="1"/>
  <c r="G41" i="1"/>
  <c r="F41" i="1"/>
  <c r="G40" i="1"/>
  <c r="F40" i="1"/>
  <c r="G39" i="1"/>
  <c r="F39" i="1"/>
  <c r="F43" i="1" s="1"/>
  <c r="G71" i="13"/>
  <c r="G8" i="13"/>
  <c r="V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G13" i="13"/>
  <c r="M13" i="13" s="1"/>
  <c r="I13" i="13"/>
  <c r="K13" i="13"/>
  <c r="K12" i="13" s="1"/>
  <c r="O13" i="13"/>
  <c r="Q13" i="13"/>
  <c r="Q12" i="13" s="1"/>
  <c r="V13" i="13"/>
  <c r="V12" i="13" s="1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O12" i="13" s="1"/>
  <c r="Q19" i="13"/>
  <c r="V19" i="13"/>
  <c r="G22" i="13"/>
  <c r="I22" i="13"/>
  <c r="K22" i="13"/>
  <c r="M22" i="13"/>
  <c r="O22" i="13"/>
  <c r="Q22" i="13"/>
  <c r="V22" i="13"/>
  <c r="G25" i="13"/>
  <c r="I25" i="13"/>
  <c r="K25" i="13"/>
  <c r="M25" i="13"/>
  <c r="O25" i="13"/>
  <c r="Q25" i="13"/>
  <c r="V25" i="13"/>
  <c r="G28" i="13"/>
  <c r="M28" i="13" s="1"/>
  <c r="I28" i="13"/>
  <c r="I12" i="13" s="1"/>
  <c r="K28" i="13"/>
  <c r="O28" i="13"/>
  <c r="Q28" i="13"/>
  <c r="V28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39" i="13"/>
  <c r="M39" i="13"/>
  <c r="V39" i="13"/>
  <c r="G40" i="13"/>
  <c r="I40" i="13"/>
  <c r="I39" i="13" s="1"/>
  <c r="K40" i="13"/>
  <c r="K39" i="13" s="1"/>
  <c r="M40" i="13"/>
  <c r="O40" i="13"/>
  <c r="O39" i="13" s="1"/>
  <c r="Q40" i="13"/>
  <c r="Q39" i="13" s="1"/>
  <c r="V40" i="13"/>
  <c r="I41" i="13"/>
  <c r="G42" i="13"/>
  <c r="M42" i="13" s="1"/>
  <c r="I42" i="13"/>
  <c r="K42" i="13"/>
  <c r="K41" i="13" s="1"/>
  <c r="O42" i="13"/>
  <c r="Q42" i="13"/>
  <c r="Q41" i="13" s="1"/>
  <c r="V42" i="13"/>
  <c r="V41" i="13" s="1"/>
  <c r="G45" i="13"/>
  <c r="M45" i="13" s="1"/>
  <c r="I45" i="13"/>
  <c r="K45" i="13"/>
  <c r="O45" i="13"/>
  <c r="O41" i="13" s="1"/>
  <c r="Q45" i="13"/>
  <c r="V45" i="13"/>
  <c r="G48" i="13"/>
  <c r="I48" i="13"/>
  <c r="K48" i="13"/>
  <c r="M48" i="13"/>
  <c r="O48" i="13"/>
  <c r="Q48" i="13"/>
  <c r="V48" i="13"/>
  <c r="G50" i="13"/>
  <c r="I50" i="13"/>
  <c r="K50" i="13"/>
  <c r="M50" i="13"/>
  <c r="O50" i="13"/>
  <c r="Q50" i="13"/>
  <c r="V50" i="13"/>
  <c r="G54" i="13"/>
  <c r="G53" i="13" s="1"/>
  <c r="I54" i="13"/>
  <c r="I53" i="13" s="1"/>
  <c r="K54" i="13"/>
  <c r="O54" i="13"/>
  <c r="O53" i="13" s="1"/>
  <c r="Q54" i="13"/>
  <c r="V54" i="13"/>
  <c r="V53" i="13" s="1"/>
  <c r="G57" i="13"/>
  <c r="M57" i="13" s="1"/>
  <c r="I57" i="13"/>
  <c r="K57" i="13"/>
  <c r="O57" i="13"/>
  <c r="Q57" i="13"/>
  <c r="Q53" i="13" s="1"/>
  <c r="V57" i="13"/>
  <c r="G60" i="13"/>
  <c r="I60" i="13"/>
  <c r="K60" i="13"/>
  <c r="M60" i="13"/>
  <c r="O60" i="13"/>
  <c r="Q60" i="13"/>
  <c r="V60" i="13"/>
  <c r="G63" i="13"/>
  <c r="I63" i="13"/>
  <c r="K63" i="13"/>
  <c r="M63" i="13"/>
  <c r="O63" i="13"/>
  <c r="Q63" i="13"/>
  <c r="V63" i="13"/>
  <c r="G66" i="13"/>
  <c r="I66" i="13"/>
  <c r="K66" i="13"/>
  <c r="M66" i="13"/>
  <c r="O66" i="13"/>
  <c r="Q66" i="13"/>
  <c r="V66" i="13"/>
  <c r="G69" i="13"/>
  <c r="M69" i="13" s="1"/>
  <c r="I69" i="13"/>
  <c r="K69" i="13"/>
  <c r="K53" i="13" s="1"/>
  <c r="O69" i="13"/>
  <c r="Q69" i="13"/>
  <c r="V69" i="13"/>
  <c r="AE71" i="13"/>
  <c r="AF71" i="13"/>
  <c r="G127" i="12"/>
  <c r="G9" i="12"/>
  <c r="I9" i="12"/>
  <c r="I8" i="12" s="1"/>
  <c r="K9" i="12"/>
  <c r="K8" i="12" s="1"/>
  <c r="M9" i="12"/>
  <c r="O9" i="12"/>
  <c r="Q9" i="12"/>
  <c r="Q8" i="12" s="1"/>
  <c r="V9" i="12"/>
  <c r="G13" i="12"/>
  <c r="I13" i="12"/>
  <c r="K13" i="12"/>
  <c r="M13" i="12"/>
  <c r="O13" i="12"/>
  <c r="Q13" i="12"/>
  <c r="V13" i="12"/>
  <c r="G16" i="12"/>
  <c r="G8" i="12" s="1"/>
  <c r="I16" i="12"/>
  <c r="K16" i="12"/>
  <c r="O16" i="12"/>
  <c r="Q16" i="12"/>
  <c r="V16" i="12"/>
  <c r="V8" i="12" s="1"/>
  <c r="G21" i="12"/>
  <c r="M21" i="12" s="1"/>
  <c r="I21" i="12"/>
  <c r="K21" i="12"/>
  <c r="O21" i="12"/>
  <c r="Q21" i="12"/>
  <c r="V21" i="12"/>
  <c r="G26" i="12"/>
  <c r="M26" i="12" s="1"/>
  <c r="I26" i="12"/>
  <c r="K26" i="12"/>
  <c r="O26" i="12"/>
  <c r="O8" i="12" s="1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6" i="12"/>
  <c r="G35" i="12" s="1"/>
  <c r="I36" i="12"/>
  <c r="I35" i="12" s="1"/>
  <c r="K36" i="12"/>
  <c r="O36" i="12"/>
  <c r="Q36" i="12"/>
  <c r="Q35" i="12" s="1"/>
  <c r="V36" i="12"/>
  <c r="V35" i="12" s="1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O35" i="12" s="1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6" i="12"/>
  <c r="M46" i="12" s="1"/>
  <c r="I46" i="12"/>
  <c r="K46" i="12"/>
  <c r="K35" i="12" s="1"/>
  <c r="O46" i="12"/>
  <c r="Q46" i="12"/>
  <c r="V46" i="12"/>
  <c r="G49" i="12"/>
  <c r="M49" i="12" s="1"/>
  <c r="I49" i="12"/>
  <c r="K49" i="12"/>
  <c r="K48" i="12" s="1"/>
  <c r="O49" i="12"/>
  <c r="O48" i="12" s="1"/>
  <c r="Q49" i="12"/>
  <c r="Q48" i="12" s="1"/>
  <c r="V49" i="12"/>
  <c r="V48" i="12" s="1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M60" i="12" s="1"/>
  <c r="I60" i="12"/>
  <c r="I48" i="12" s="1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K70" i="12"/>
  <c r="G71" i="12"/>
  <c r="G70" i="12" s="1"/>
  <c r="I71" i="12"/>
  <c r="I70" i="12" s="1"/>
  <c r="K71" i="12"/>
  <c r="O71" i="12"/>
  <c r="Q71" i="12"/>
  <c r="Q70" i="12" s="1"/>
  <c r="V71" i="12"/>
  <c r="V70" i="12" s="1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O70" i="12" s="1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K76" i="12"/>
  <c r="G77" i="12"/>
  <c r="G76" i="12" s="1"/>
  <c r="I77" i="12"/>
  <c r="I76" i="12" s="1"/>
  <c r="K77" i="12"/>
  <c r="O77" i="12"/>
  <c r="Q77" i="12"/>
  <c r="Q76" i="12" s="1"/>
  <c r="V77" i="12"/>
  <c r="V76" i="12" s="1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O76" i="12" s="1"/>
  <c r="Q80" i="12"/>
  <c r="V80" i="12"/>
  <c r="G81" i="12"/>
  <c r="I81" i="12"/>
  <c r="K81" i="12"/>
  <c r="M81" i="12"/>
  <c r="O81" i="12"/>
  <c r="Q81" i="12"/>
  <c r="V81" i="12"/>
  <c r="G83" i="12"/>
  <c r="G82" i="12" s="1"/>
  <c r="I83" i="12"/>
  <c r="I82" i="12" s="1"/>
  <c r="K83" i="12"/>
  <c r="K82" i="12" s="1"/>
  <c r="O83" i="12"/>
  <c r="O82" i="12" s="1"/>
  <c r="Q83" i="12"/>
  <c r="V83" i="12"/>
  <c r="V82" i="12" s="1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Q82" i="12" s="1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8" i="12"/>
  <c r="I98" i="12"/>
  <c r="I97" i="12" s="1"/>
  <c r="K98" i="12"/>
  <c r="K97" i="12" s="1"/>
  <c r="M98" i="12"/>
  <c r="O98" i="12"/>
  <c r="Q98" i="12"/>
  <c r="Q97" i="12" s="1"/>
  <c r="V98" i="12"/>
  <c r="G100" i="12"/>
  <c r="M100" i="12" s="1"/>
  <c r="I100" i="12"/>
  <c r="K100" i="12"/>
  <c r="O100" i="12"/>
  <c r="Q100" i="12"/>
  <c r="V100" i="12"/>
  <c r="G102" i="12"/>
  <c r="G97" i="12" s="1"/>
  <c r="I102" i="12"/>
  <c r="K102" i="12"/>
  <c r="O102" i="12"/>
  <c r="Q102" i="12"/>
  <c r="V102" i="12"/>
  <c r="V97" i="12" s="1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O97" i="12" s="1"/>
  <c r="Q107" i="12"/>
  <c r="V107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K119" i="12"/>
  <c r="G120" i="12"/>
  <c r="G119" i="12" s="1"/>
  <c r="I120" i="12"/>
  <c r="I119" i="12" s="1"/>
  <c r="K120" i="12"/>
  <c r="O120" i="12"/>
  <c r="Q120" i="12"/>
  <c r="Q119" i="12" s="1"/>
  <c r="V120" i="12"/>
  <c r="V119" i="12" s="1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O119" i="12" s="1"/>
  <c r="Q124" i="12"/>
  <c r="V124" i="12"/>
  <c r="AE127" i="12"/>
  <c r="I20" i="1"/>
  <c r="I19" i="1"/>
  <c r="I18" i="1"/>
  <c r="G43" i="1"/>
  <c r="G25" i="1" s="1"/>
  <c r="A25" i="1" s="1"/>
  <c r="A26" i="1" s="1"/>
  <c r="G26" i="1" s="1"/>
  <c r="H42" i="1"/>
  <c r="I42" i="1" s="1"/>
  <c r="H41" i="1"/>
  <c r="I41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I62" i="1" l="1"/>
  <c r="J54" i="1" s="1"/>
  <c r="I16" i="1"/>
  <c r="I21" i="1" s="1"/>
  <c r="J61" i="1"/>
  <c r="J56" i="1"/>
  <c r="J59" i="1"/>
  <c r="H40" i="1"/>
  <c r="I40" i="1" s="1"/>
  <c r="G28" i="1"/>
  <c r="G23" i="1"/>
  <c r="M41" i="13"/>
  <c r="M12" i="13"/>
  <c r="M54" i="13"/>
  <c r="M53" i="13" s="1"/>
  <c r="G41" i="13"/>
  <c r="G12" i="13"/>
  <c r="M97" i="12"/>
  <c r="M48" i="12"/>
  <c r="M120" i="12"/>
  <c r="M119" i="12" s="1"/>
  <c r="M102" i="12"/>
  <c r="M77" i="12"/>
  <c r="M76" i="12" s="1"/>
  <c r="M71" i="12"/>
  <c r="M70" i="12" s="1"/>
  <c r="M36" i="12"/>
  <c r="M35" i="12" s="1"/>
  <c r="M83" i="12"/>
  <c r="M82" i="12" s="1"/>
  <c r="G48" i="12"/>
  <c r="AF127" i="12"/>
  <c r="M16" i="12"/>
  <c r="M8" i="12" s="1"/>
  <c r="J57" i="1"/>
  <c r="J60" i="1"/>
  <c r="J55" i="1"/>
  <c r="J58" i="1"/>
  <c r="I39" i="1"/>
  <c r="I43" i="1" s="1"/>
  <c r="J62" i="1" l="1"/>
  <c r="A23" i="1"/>
  <c r="A24" i="1" s="1"/>
  <c r="G24" i="1" s="1"/>
  <c r="A27" i="1" s="1"/>
  <c r="A29" i="1" s="1"/>
  <c r="G29" i="1" s="1"/>
  <c r="G27" i="1" s="1"/>
  <c r="J41" i="1"/>
  <c r="J39" i="1"/>
  <c r="J43" i="1" s="1"/>
  <c r="J42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94FE167F-265F-40AB-ACB2-B914294768D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EE1779-7044-484E-91DB-434264D8594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B9624E60-7F51-4141-A53E-FDAA35D4519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56DE83-28DF-4691-8F20-26DA9E33B0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<sst xmlns="http://schemas.openxmlformats.org/spreadsheetml/2006/main" count="991" uniqueCount="316">
  <si>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</si>
  <si>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</si>
  <si>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</si>
  <si>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</si>
  <si>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</si>
  <si>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</si>
  <si>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</si>
  <si>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</si>
  <si>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</si>
  <si>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</si>
  <si>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</si>
  <si>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</si>
  <si>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</si>
  <si>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</si>
  <si>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</si>
  <si>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</si>
  <si>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</si>
  <si>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</si>
  <si>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</si>
  <si>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</si>
  <si>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</si>
  <si>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</si>
  <si>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</si>
  <si>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</si>
  <si>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</si>
  <si>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</si>
  <si>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</si>
  <si>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</si>
  <si>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</si>
  <si>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</si>
  <si>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</si>
  <si>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</si>
  <si>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</si>
  <si>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</si>
  <si>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</si>
  <si>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</si>
  <si>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</si>
  <si>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</si>
  <si>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</si>
  <si>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</si>
  <si>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</si>
  <si>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2022-899</t>
  </si>
  <si>
    <t>Ostrava, Zábřeh - Rekonstrukce hřiště ZŠ</t>
  </si>
  <si>
    <t>Základní škola Ostrava-Zábřeh, Chrjukinova 12, příspěvková organizace</t>
  </si>
  <si>
    <t>Chrjukinova 1801/12</t>
  </si>
  <si>
    <t>Ostrava-Zábřeh</t>
  </si>
  <si>
    <t>70030</t>
  </si>
  <si>
    <t>70978387</t>
  </si>
  <si>
    <t>MAJAG s.r.o.</t>
  </si>
  <si>
    <t>Malinovského náměstí 603/4</t>
  </si>
  <si>
    <t>Brno-Brno-město</t>
  </si>
  <si>
    <t>60200</t>
  </si>
  <si>
    <t>09614702</t>
  </si>
  <si>
    <t>CZ09614702</t>
  </si>
  <si>
    <t>Stavba</t>
  </si>
  <si>
    <t>01</t>
  </si>
  <si>
    <t>SO</t>
  </si>
  <si>
    <t>SO 01 - Rekonstrukce hřiště</t>
  </si>
  <si>
    <t>02</t>
  </si>
  <si>
    <t>SO 02 - Rekonstrukce dráhy a doskočiště</t>
  </si>
  <si>
    <t>Celkem za stavbu</t>
  </si>
  <si>
    <t>CZK</t>
  </si>
  <si>
    <t>#POPS</t>
  </si>
  <si>
    <t>Popis stavby: 2022-899 - Ostrava, Zábřeh - Rekonstrukce hřiště ZŠ</t>
  </si>
  <si>
    <t>#POPO</t>
  </si>
  <si>
    <t>Popis objektu: 01 - SO</t>
  </si>
  <si>
    <t>#POPR</t>
  </si>
  <si>
    <t>Popis rozpočtu: 01 - SO 01 - Rekonstrukce hřiště</t>
  </si>
  <si>
    <t>Popis rozpočtu: 02 - SO 02 - Rekonstrukce dráhy a doskočiště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</si>
  <si>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</si>
  <si>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</si>
  <si>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</si>
  <si>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</si>
  <si>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</si>
  <si>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</si>
  <si>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</si>
  <si>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</si>
  <si>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55</t>
  </si>
  <si>
    <t>Sportovní vybavení</t>
  </si>
  <si>
    <t>8</t>
  </si>
  <si>
    <t>Trubní vedení</t>
  </si>
  <si>
    <t>91</t>
  </si>
  <si>
    <t>Doplňující práce na komunikaci</t>
  </si>
  <si>
    <t>96</t>
  </si>
  <si>
    <t>Bourání konstrukcí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</si>
  <si>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</si>
  <si>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</si>
  <si>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</si>
  <si>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</si>
  <si>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</si>
  <si>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</si>
  <si>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</si>
  <si>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</si>
  <si>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</si>
  <si>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</si>
  <si>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</si>
  <si>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</si>
  <si>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</si>
  <si>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</si>
  <si>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</si>
  <si>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</si>
  <si>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</si>
  <si>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</si>
  <si>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</si>
  <si>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</si>
  <si>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</si>
  <si>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</si>
  <si>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</si>
  <si>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</si>
  <si>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</si>
  <si>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</si>
  <si>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</si>
  <si>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</si>
  <si>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</si>
  <si>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</si>
  <si>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</si>
  <si>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131201110</t>
  </si>
  <si>
    <t>Hloubení nezapaž. jam hor.3 do 50 m3, STROJNĚ</t>
  </si>
  <si>
    <t>m3</t>
  </si>
  <si>
    <t>RTS 22/ II</t>
  </si>
  <si>
    <t>Práce</t>
  </si>
  <si>
    <t>POL1_</t>
  </si>
  <si>
    <t>patky pro volejbal : (0,6*0,6*1,1)*4</t>
  </si>
  <si>
    <t>VV</t>
  </si>
  <si>
    <t>revizní šachta š1 : 1*1*1,5</t>
  </si>
  <si>
    <t>patky pro fotbal : (0,6*0,6*1,1)*4</t>
  </si>
  <si>
    <t>132201111</t>
  </si>
  <si>
    <t>Hloubení rýh š.do 60 cm v hor.3 do 100 m3, STROJNĚ</t>
  </si>
  <si>
    <t>Hřiště drenáže : (0,3*0,5*48)*6</t>
  </si>
  <si>
    <t>sběrné potrubí KG : (0,5*0,9*39)*1</t>
  </si>
  <si>
    <t>162701105</t>
  </si>
  <si>
    <t>Vodorovné přemístění výkopku z hor.1-4 do 10000 m</t>
  </si>
  <si>
    <t>167101101</t>
  </si>
  <si>
    <t>Nakládání výkopku z hor. 1 ÷ 4 v množství do 100 m3</t>
  </si>
  <si>
    <t>174101101</t>
  </si>
  <si>
    <t>Zásyp jam, rýh, šachet se zhutněním</t>
  </si>
  <si>
    <t>sběrné potrubí KG : (0,5*0,4*39)*1</t>
  </si>
  <si>
    <t>175101101</t>
  </si>
  <si>
    <t>Obsyp potrubí bez prohození sypaniny s dodáním štěrkopísku frakce 0 - 22 mm</t>
  </si>
  <si>
    <t>sběrné potrubí KG : (0,5*0,5*39)*1</t>
  </si>
  <si>
    <t>199000005</t>
  </si>
  <si>
    <t>Poplatek za skládku zeminy 1- 4, č. dle katal. odpadů 17 05 04</t>
  </si>
  <si>
    <t>t</t>
  </si>
  <si>
    <t>Hřiště drenáže : (0,3*0,5*48)*6*1,7</t>
  </si>
  <si>
    <t>patky pro volejbal : (0,6*0,6*1,1)*4*1,7</t>
  </si>
  <si>
    <t>revizní šachta š1 : 1*1*1,5*1,7</t>
  </si>
  <si>
    <t>patky pro fotbal : (0,6*0,6*1,1)*4*1,7</t>
  </si>
  <si>
    <t>211531111</t>
  </si>
  <si>
    <t>Výplň odvodňovacích žeber kam. hrubě drcen. 63 mm</t>
  </si>
  <si>
    <t>POL1_1</t>
  </si>
  <si>
    <t>drenáže : 0,5*0,35*48*6</t>
  </si>
  <si>
    <t>211971121</t>
  </si>
  <si>
    <t>Opláštění žeber geot., sklon nad 1:2,5, š do 2,5 m</t>
  </si>
  <si>
    <t>m2</t>
  </si>
  <si>
    <t>drenáže : (0,5+0,35)*2*48*6</t>
  </si>
  <si>
    <t>212755114</t>
  </si>
  <si>
    <t>Trativody z drenážních trubek DN 10 cm bez lože</t>
  </si>
  <si>
    <t>m</t>
  </si>
  <si>
    <t>drenáže : 48*6</t>
  </si>
  <si>
    <t>215901101</t>
  </si>
  <si>
    <t>Zhutnění podloží z hornin nesoudržných do 92% PS vibrační deskou</t>
  </si>
  <si>
    <t>Indiv</t>
  </si>
  <si>
    <t>Hřiště : 1248</t>
  </si>
  <si>
    <t>28611223.A</t>
  </si>
  <si>
    <t>Trubka PVC drenážní flexibilní d 100 mm</t>
  </si>
  <si>
    <t>SPCM</t>
  </si>
  <si>
    <t>Specifikace</t>
  </si>
  <si>
    <t>POL3_</t>
  </si>
  <si>
    <t>drenáž : 48*6</t>
  </si>
  <si>
    <t>67352002</t>
  </si>
  <si>
    <t>Geotextilie netkaná PK-Nontex PET 200 g/m2</t>
  </si>
  <si>
    <t>drenáže : (0,5+0,35)*2*48*6*1,15</t>
  </si>
  <si>
    <t>564752111</t>
  </si>
  <si>
    <t>Podklad z kam.drceného 32-63 s výplň.kamen. 15 cm</t>
  </si>
  <si>
    <t>589181461</t>
  </si>
  <si>
    <t>Kryt sport.ploch,um.trávník,multifunk</t>
  </si>
  <si>
    <t>589181913</t>
  </si>
  <si>
    <t>Lajnování sport.ploch vlepením,umělý trávník,š.8cm</t>
  </si>
  <si>
    <t>Hřiště fotbal : 250</t>
  </si>
  <si>
    <t xml:space="preserve">          volejbal : 162</t>
  </si>
  <si>
    <t>596215021</t>
  </si>
  <si>
    <t>Kladení zámkové dlažby tl. 6 cm do drtě tl. 4 cm</t>
  </si>
  <si>
    <t>zpevněné plochy u nových žlabů : 1*48*2</t>
  </si>
  <si>
    <t>564801111RT212</t>
  </si>
  <si>
    <t>Podklad ze štěrkodrti po zhutnění tloušťky 3 cm štěrkodrť frakce 4-8 mm</t>
  </si>
  <si>
    <t>Vlastní</t>
  </si>
  <si>
    <t>564801111RT213</t>
  </si>
  <si>
    <t>Podklad ze štěrkodrti po zhutnění tloušťky 1 cm štěrkodrť frakce 0-4 mm</t>
  </si>
  <si>
    <t>564811111RT211</t>
  </si>
  <si>
    <t>Podklad ze štěrkodrti po zhutnění tloušťky 5 cm štěrkodrť frakce 8-16 mm</t>
  </si>
  <si>
    <t>564811113RT214</t>
  </si>
  <si>
    <t>Podklad ze štěrkodrti po zhutnění tloušťky 7 cm štěrkodrť frakce 0-32 mm</t>
  </si>
  <si>
    <t>564831111RT21</t>
  </si>
  <si>
    <t>Podklad ze štěrkodrti po zhutnění tloušťky 10 cm štěrkodrť frakce 16-32 mm</t>
  </si>
  <si>
    <t>589181441R0002</t>
  </si>
  <si>
    <t>Kryt sport.ploch,um.trávník,multifun, podložka</t>
  </si>
  <si>
    <t>hřiště : 48*26</t>
  </si>
  <si>
    <t>Pol__ 0059</t>
  </si>
  <si>
    <t>D + M Fotbalová branka 3 x 2 m</t>
  </si>
  <si>
    <t xml:space="preserve">ks    </t>
  </si>
  <si>
    <t>Pol__0057</t>
  </si>
  <si>
    <t>Pouzdra pro sloupky na volejbal, tenis,fotbal,   délka min. 800mm, včetně betonového základu</t>
  </si>
  <si>
    <t>ks</t>
  </si>
  <si>
    <t>Pol__0058</t>
  </si>
  <si>
    <t>D + M sloupeky pro volejbal</t>
  </si>
  <si>
    <t>sada</t>
  </si>
  <si>
    <t>Pol__0060</t>
  </si>
  <si>
    <t>D + M volejbalová síť venkovní PP</t>
  </si>
  <si>
    <t>Pol__0062</t>
  </si>
  <si>
    <t>Přesun hmot</t>
  </si>
  <si>
    <t>kpl</t>
  </si>
  <si>
    <t>871353121</t>
  </si>
  <si>
    <t>Montáž trub kanaliz. z plastu, hrdlových, DN 200</t>
  </si>
  <si>
    <t>39</t>
  </si>
  <si>
    <t>894432112R001</t>
  </si>
  <si>
    <t>D + M  plastové šachty revizní prům.425 mm</t>
  </si>
  <si>
    <t>kus</t>
  </si>
  <si>
    <t>28611263.A</t>
  </si>
  <si>
    <t>Trubka kanalizační KGEM SN 8 PVC 200x5,9x1000</t>
  </si>
  <si>
    <t>28651706.A</t>
  </si>
  <si>
    <t>Odbočka kanalizační KGEA 200/ 110/45° PVC</t>
  </si>
  <si>
    <t>597091111</t>
  </si>
  <si>
    <t>Žlab odvodňovací ACO N 100, dl. 1000 mm, A15, B125 šířka 130 mm, stavební výška 130-300 mm</t>
  </si>
  <si>
    <t>597091112</t>
  </si>
  <si>
    <t>Žlab odvodňovací ACO N 100 dl. 500 mm, A 15, B 125 šířka 130 mm, stavební výška 130-230 mm</t>
  </si>
  <si>
    <t>597091124</t>
  </si>
  <si>
    <t xml:space="preserve">Žlabová vpust ACO N 100, dl. 500 mm, A15, B125 dlouhý tvar </t>
  </si>
  <si>
    <t>597091131</t>
  </si>
  <si>
    <t xml:space="preserve">Čelo žlabu ACO DRAIN N 100 plné </t>
  </si>
  <si>
    <t>597091141</t>
  </si>
  <si>
    <t>Krycí rošt ACO DRAIN N100 zatížení A 15 dl.1000 mm můstkový, pozink. ocel</t>
  </si>
  <si>
    <t>597091151</t>
  </si>
  <si>
    <t>Krycí rošt ACO DRAIN N100 zatížení A 15 dl. 500 mm můstkový pozink. ocel</t>
  </si>
  <si>
    <t>597101112</t>
  </si>
  <si>
    <t>Montáž odvodňovacího žlabu - polymerbeton B 125 včetně betonového lože C 12/15, zatížení B 125 kN</t>
  </si>
  <si>
    <t>žaby odvodňovací : 48*2</t>
  </si>
  <si>
    <t>916561111</t>
  </si>
  <si>
    <t>Osazení záhon.obrubníků do lože z C 12/15 s opěrou</t>
  </si>
  <si>
    <t>Hřiště : 148</t>
  </si>
  <si>
    <t>918101111</t>
  </si>
  <si>
    <t>Lože pod obrubníky nebo obruby dlažeb z C 12/15</t>
  </si>
  <si>
    <t>Hřiště : 148*0,25*0,15</t>
  </si>
  <si>
    <t>59217331</t>
  </si>
  <si>
    <t>Obrubník zahradní ABO 12-20 1000/50/200 mm přírodní</t>
  </si>
  <si>
    <t>Hřiště : 148*1,05</t>
  </si>
  <si>
    <t>113106231</t>
  </si>
  <si>
    <t>Rozebrání dlažeb ze zámkové dlažby v kamenivu</t>
  </si>
  <si>
    <t>113107642</t>
  </si>
  <si>
    <t>Odstranění podkladu nad 50 m2,kam.drcené tl.42 cm</t>
  </si>
  <si>
    <t>113201111</t>
  </si>
  <si>
    <t>Vytrhání obrubníků chodníkových a parkových</t>
  </si>
  <si>
    <t>Hřiště : 1248*0,42</t>
  </si>
  <si>
    <t>979084113</t>
  </si>
  <si>
    <t>Vodorovná doprava hmot po suchu do 1000 m</t>
  </si>
  <si>
    <t>979084119</t>
  </si>
  <si>
    <t>Příplatek k přesunu hmot za každých dalších 1000 m</t>
  </si>
  <si>
    <t>979089001</t>
  </si>
  <si>
    <t>Poplatek za uložení odpadního štěrku a kameniva, skupina odpadu 010408</t>
  </si>
  <si>
    <t>Hřiště : 1248*0,42*1,7</t>
  </si>
  <si>
    <t>979081111</t>
  </si>
  <si>
    <t>Odvoz suti a vybour. hmot na skládku do 1 km</t>
  </si>
  <si>
    <t>Hřiště : 148*0,25*0,05*2,4</t>
  </si>
  <si>
    <t>979081121</t>
  </si>
  <si>
    <t>Příplatek k odvozu za každý další 1 km</t>
  </si>
  <si>
    <t>979990103</t>
  </si>
  <si>
    <t>Poplatek za uložení suti - beton, skupina odpadu 170101</t>
  </si>
  <si>
    <t>979990191</t>
  </si>
  <si>
    <t>Poplatek za uložení suti - plastové výrobky, skupina odpadu 170203</t>
  </si>
  <si>
    <t>hřiště - umělá tráva : 1248*0,035*0,6</t>
  </si>
  <si>
    <t>589181422R0012</t>
  </si>
  <si>
    <t>Odstranění kryt sport.ploch,um.trávník,multifunk</t>
  </si>
  <si>
    <t>767911822R0001</t>
  </si>
  <si>
    <t>Demontáž a zpětná montáž stávajícího oplocení</t>
  </si>
  <si>
    <t>kompl</t>
  </si>
  <si>
    <t>762724130RT201</t>
  </si>
  <si>
    <t>D + M Mantinelu, dřevěné fošny 160/40 mm, vč.montáže a spojovacího materiálu</t>
  </si>
  <si>
    <t>mantinel : (26+26)*5</t>
  </si>
  <si>
    <t>767995102R0001</t>
  </si>
  <si>
    <t>Výroba a montáž kov. atypických konstr. do 10 kg, vč. přivaření ke stávajícím sloupům oplocení</t>
  </si>
  <si>
    <t>kg</t>
  </si>
  <si>
    <t>ocelové plotny pro uchycení maninelů 1000/200, tl. 4 mm : 6,28*22</t>
  </si>
  <si>
    <t>783726300R0001</t>
  </si>
  <si>
    <t>Nátěr tesařských konstrukcí, mantinel</t>
  </si>
  <si>
    <t>mantinel : (0,04+0,16)*2*(26+26)*5</t>
  </si>
  <si>
    <t>SUM</t>
  </si>
  <si>
    <t>Poznámky uchazeče k zadání</t>
  </si>
  <si>
    <t>POPUZIV</t>
  </si>
  <si>
    <t>END</t>
  </si>
  <si>
    <t>Běžecká dráha : 339</t>
  </si>
  <si>
    <t>Skok do dálky : 45</t>
  </si>
  <si>
    <t>589651111R001</t>
  </si>
  <si>
    <t xml:space="preserve">Kryt sportovních ploch polyuretanový TPV </t>
  </si>
  <si>
    <t>589651111R002</t>
  </si>
  <si>
    <t>Kryt sportovních ploch podložka ET 35 mm</t>
  </si>
  <si>
    <t>589651121R001</t>
  </si>
  <si>
    <t>Lajnování sportovních ploch , do š.12 cm</t>
  </si>
  <si>
    <t>Běžecká dráha : 190</t>
  </si>
  <si>
    <t>685582000R</t>
  </si>
  <si>
    <t>D + M Krycí plachta doskočiště</t>
  </si>
  <si>
    <t>Běžecká dráha : 150</t>
  </si>
  <si>
    <t>Skok do dálky : 92</t>
  </si>
  <si>
    <t>Běžecká dráha : 150*0,25*0,15</t>
  </si>
  <si>
    <t>Skok do dálky : 92*0,25*0,15</t>
  </si>
  <si>
    <t>27252997R1</t>
  </si>
  <si>
    <t>Obrubník betonový pryžovou ochranou 1000x250x40 mm</t>
  </si>
  <si>
    <t>Skok do dálky : 20</t>
  </si>
  <si>
    <t>Běžecká dráha : 150*1,05</t>
  </si>
  <si>
    <t>Skok do dálky : 72*1,05</t>
  </si>
  <si>
    <t>113107646</t>
  </si>
  <si>
    <t>Odstranění podkladu nad 50 m2,kam.drcené tl.46 cm</t>
  </si>
  <si>
    <t>Běžecká dráha : 339*0,46</t>
  </si>
  <si>
    <t>Skok do dálky : 45*0,46</t>
  </si>
  <si>
    <t>Běžecká dráha : 339*0,46*1,7</t>
  </si>
  <si>
    <t>Skok do dálky : 45*0,46*1,7</t>
  </si>
  <si>
    <t>Běžecká dráha : 150*0,25*0,05*2,4</t>
  </si>
  <si>
    <t>Skok do dálky : 92*0,25*0,05*2,4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</si>
</sst>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5" fillId="2" borderId="0" xfId="0" applyNumberFormat="1" applyFont="1" applyFill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41</v>
      </c>
      <c r="E2" s="107" t="s">
        <v>42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1" t="s">
        <v>23</v>
      </c>
      <c r="D5" s="120" t="s">
        <v>43</v>
      </c>
      <c r="E5" s="87"/>
      <c r="F5" s="87"/>
      <c r="G5" s="87"/>
      <c r="H5" s="18" t="s">
        <v>40</v>
      </c>
      <c r="I5" s="124" t="s">
        <v>47</v>
      </c>
      <c r="J5" s="8"/>
    </row>
    <row r="6" spans="1:15" ht="15.75" customHeight="1" x14ac:dyDescent="0.2">
      <c r="A6" s="2"/>
      <c r="B6" s="28"/>
      <c r="C6" s="53"/>
      <c r="D6" s="121" t="s">
        <v>44</v>
      </c>
      <c r="E6" s="88"/>
      <c r="F6" s="88"/>
      <c r="G6" s="88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3" t="s">
        <v>46</v>
      </c>
      <c r="E7" s="122" t="s">
        <v>45</v>
      </c>
      <c r="F7" s="89"/>
      <c r="G7" s="8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5" t="s">
        <v>48</v>
      </c>
      <c r="H8" s="18" t="s">
        <v>40</v>
      </c>
      <c r="I8" s="124" t="s">
        <v>52</v>
      </c>
      <c r="J8" s="8"/>
    </row>
    <row r="9" spans="1:15" ht="15.75" hidden="1" customHeight="1" x14ac:dyDescent="0.2">
      <c r="A9" s="2"/>
      <c r="B9" s="2"/>
      <c r="D9" s="125" t="s">
        <v>49</v>
      </c>
      <c r="H9" s="18" t="s">
        <v>36</v>
      </c>
      <c r="I9" s="124" t="s">
        <v>53</v>
      </c>
      <c r="J9" s="8"/>
    </row>
    <row r="10" spans="1:15" ht="15.75" hidden="1" customHeight="1" x14ac:dyDescent="0.2">
      <c r="A10" s="2"/>
      <c r="B10" s="35"/>
      <c r="C10" s="54"/>
      <c r="D10" s="123" t="s">
        <v>51</v>
      </c>
      <c r="E10" s="126" t="s">
        <v>50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3"/>
      <c r="D12" s="128"/>
      <c r="E12" s="128"/>
      <c r="F12" s="128"/>
      <c r="G12" s="128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79"/>
      <c r="F16" s="80"/>
      <c r="G16" s="79"/>
      <c r="H16" s="80"/>
      <c r="I16" s="79">
        <f>SUMIF(F54:F61,A16,I54:I61)+SUMIF(F54:F61,"PSU",I54:I61)</f>
        <v>0</v>
      </c>
      <c r="J16" s="81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79"/>
      <c r="F17" s="80"/>
      <c r="G17" s="79"/>
      <c r="H17" s="80"/>
      <c r="I17" s="79">
        <f>SUMIF(F54:F61,A17,I54:I61)</f>
        <v>0</v>
      </c>
      <c r="J17" s="81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79"/>
      <c r="F18" s="80"/>
      <c r="G18" s="79"/>
      <c r="H18" s="80"/>
      <c r="I18" s="79">
        <f>SUMIF(F54:F61,A18,I54:I61)</f>
        <v>0</v>
      </c>
      <c r="J18" s="81"/>
    </row>
    <row r="19" spans="1:10" ht="23.25" customHeight="1" x14ac:dyDescent="0.2">
      <c r="A19" s="195" t="s">
        <v>87</v>
      </c>
      <c r="B19" s="38" t="s">
        <v>29</v>
      </c>
      <c r="C19" s="59"/>
      <c r="D19" s="60"/>
      <c r="E19" s="79"/>
      <c r="F19" s="80"/>
      <c r="G19" s="79"/>
      <c r="H19" s="80"/>
      <c r="I19" s="79">
        <f>SUMIF(F54:F61,A19,I54:I61)</f>
        <v>0</v>
      </c>
      <c r="J19" s="81"/>
    </row>
    <row r="20" spans="1:10" ht="23.25" customHeight="1" x14ac:dyDescent="0.2">
      <c r="A20" s="195" t="s">
        <v>88</v>
      </c>
      <c r="B20" s="38" t="s">
        <v>30</v>
      </c>
      <c r="C20" s="59"/>
      <c r="D20" s="60"/>
      <c r="E20" s="79"/>
      <c r="F20" s="80"/>
      <c r="G20" s="79"/>
      <c r="H20" s="80"/>
      <c r="I20" s="79">
        <f>SUMIF(F54:F61,A20,I54:I61)</f>
        <v>0</v>
      </c>
      <c r="J20" s="81"/>
    </row>
    <row r="21" spans="1:10" ht="23.25" customHeight="1" x14ac:dyDescent="0.2">
      <c r="A21" s="2"/>
      <c r="B21" s="48" t="s">
        <v>31</v>
      </c>
      <c r="C21" s="61"/>
      <c r="D21" s="62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3">
        <f>ZakladDPHSniVypocet</f>
        <v>0</v>
      </c>
      <c r="H23" s="94"/>
      <c r="I23" s="9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1">
        <f>IF(A24&gt;50, ROUNDUP(A23, 0), ROUNDDOWN(A23, 0))</f>
        <v>0</v>
      </c>
      <c r="H24" s="92"/>
      <c r="I24" s="9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3">
        <f>ZakladDPHZaklVypocet</f>
        <v>0</v>
      </c>
      <c r="H25" s="94"/>
      <c r="I25" s="9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6">
        <f>IF(A26&gt;50, ROUNDUP(A25, 0), ROUNDDOWN(A25, 0))</f>
        <v>0</v>
      </c>
      <c r="H26" s="77"/>
      <c r="I26" s="7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8">
        <f>CenaCelkem-(ZakladDPHSni+DPHSni+ZakladDPHZakl+DPHZakl)</f>
        <v>0</v>
      </c>
      <c r="H27" s="78"/>
      <c r="I27" s="78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6"/>
      <c r="E34" s="97"/>
      <c r="G34" s="98"/>
      <c r="H34" s="99"/>
      <c r="I34" s="99"/>
      <c r="J34" s="25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54</v>
      </c>
      <c r="C39" s="147"/>
      <c r="D39" s="147"/>
      <c r="E39" s="147"/>
      <c r="F39" s="148">
        <f>'01 01 Pol'!AE127+'01 02 Pol'!AE71</f>
        <v>0</v>
      </c>
      <c r="G39" s="149">
        <f>'01 01 Pol'!AF127+'01 02 Pol'!AF71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55</v>
      </c>
      <c r="C40" s="153" t="s">
        <v>56</v>
      </c>
      <c r="D40" s="153"/>
      <c r="E40" s="153"/>
      <c r="F40" s="154">
        <f>'01 01 Pol'!AE127+'01 02 Pol'!AE71</f>
        <v>0</v>
      </c>
      <c r="G40" s="155">
        <f>'01 01 Pol'!AF127+'01 02 Pol'!AF71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55</v>
      </c>
      <c r="C41" s="147" t="s">
        <v>57</v>
      </c>
      <c r="D41" s="147"/>
      <c r="E41" s="147"/>
      <c r="F41" s="158">
        <f>'01 01 Pol'!AE127</f>
        <v>0</v>
      </c>
      <c r="G41" s="150">
        <f>'01 01 Pol'!AF127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58</v>
      </c>
      <c r="C42" s="147" t="s">
        <v>59</v>
      </c>
      <c r="D42" s="147"/>
      <c r="E42" s="147"/>
      <c r="F42" s="158">
        <f>'01 02 Pol'!AE71</f>
        <v>0</v>
      </c>
      <c r="G42" s="150">
        <f>'01 02 Pol'!AF71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/>
      <c r="B43" s="159" t="s">
        <v>60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48" spans="1:10" x14ac:dyDescent="0.2">
      <c r="A48" t="s">
        <v>66</v>
      </c>
      <c r="B48" t="s">
        <v>68</v>
      </c>
    </row>
    <row r="51" spans="1:10" ht="15.75" x14ac:dyDescent="0.25">
      <c r="B51" s="175" t="s">
        <v>69</v>
      </c>
    </row>
    <row r="53" spans="1:10" ht="25.5" customHeight="1" x14ac:dyDescent="0.2">
      <c r="A53" s="177"/>
      <c r="B53" s="180" t="s">
        <v>18</v>
      </c>
      <c r="C53" s="180" t="s">
        <v>6</v>
      </c>
      <c r="D53" s="181"/>
      <c r="E53" s="181"/>
      <c r="F53" s="182" t="s">
        <v>70</v>
      </c>
      <c r="G53" s="182"/>
      <c r="H53" s="182"/>
      <c r="I53" s="182" t="s">
        <v>31</v>
      </c>
      <c r="J53" s="182" t="s">
        <v>0</v>
      </c>
    </row>
    <row r="54" spans="1:10" ht="36.75" customHeight="1" x14ac:dyDescent="0.2">
      <c r="A54" s="178"/>
      <c r="B54" s="183" t="s">
        <v>71</v>
      </c>
      <c r="C54" s="184" t="s">
        <v>72</v>
      </c>
      <c r="D54" s="185"/>
      <c r="E54" s="185"/>
      <c r="F54" s="191" t="s">
        <v>26</v>
      </c>
      <c r="G54" s="192"/>
      <c r="H54" s="192"/>
      <c r="I54" s="192">
        <f>'01 01 Pol'!G8</f>
        <v>0</v>
      </c>
      <c r="J54" s="189" t="str">
        <f>IF(I62=0,"",I54/I62*100)</f>
        <v/>
      </c>
    </row>
    <row r="55" spans="1:10" ht="36.75" customHeight="1" x14ac:dyDescent="0.2">
      <c r="A55" s="178"/>
      <c r="B55" s="183" t="s">
        <v>73</v>
      </c>
      <c r="C55" s="184" t="s">
        <v>74</v>
      </c>
      <c r="D55" s="185"/>
      <c r="E55" s="185"/>
      <c r="F55" s="191" t="s">
        <v>26</v>
      </c>
      <c r="G55" s="192"/>
      <c r="H55" s="192"/>
      <c r="I55" s="192">
        <f>'01 01 Pol'!G35+'01 02 Pol'!G8</f>
        <v>0</v>
      </c>
      <c r="J55" s="189" t="str">
        <f>IF(I62=0,"",I55/I62*100)</f>
        <v/>
      </c>
    </row>
    <row r="56" spans="1:10" ht="36.75" customHeight="1" x14ac:dyDescent="0.2">
      <c r="A56" s="178"/>
      <c r="B56" s="183" t="s">
        <v>75</v>
      </c>
      <c r="C56" s="184" t="s">
        <v>76</v>
      </c>
      <c r="D56" s="185"/>
      <c r="E56" s="185"/>
      <c r="F56" s="191" t="s">
        <v>26</v>
      </c>
      <c r="G56" s="192"/>
      <c r="H56" s="192"/>
      <c r="I56" s="192">
        <f>'01 01 Pol'!G48+'01 02 Pol'!G12</f>
        <v>0</v>
      </c>
      <c r="J56" s="189" t="str">
        <f>IF(I62=0,"",I56/I62*100)</f>
        <v/>
      </c>
    </row>
    <row r="57" spans="1:10" ht="36.75" customHeight="1" x14ac:dyDescent="0.2">
      <c r="A57" s="178"/>
      <c r="B57" s="183" t="s">
        <v>77</v>
      </c>
      <c r="C57" s="184" t="s">
        <v>78</v>
      </c>
      <c r="D57" s="185"/>
      <c r="E57" s="185"/>
      <c r="F57" s="191" t="s">
        <v>26</v>
      </c>
      <c r="G57" s="192"/>
      <c r="H57" s="192"/>
      <c r="I57" s="192">
        <f>'01 01 Pol'!G70+'01 02 Pol'!G39</f>
        <v>0</v>
      </c>
      <c r="J57" s="189" t="str">
        <f>IF(I62=0,"",I57/I62*100)</f>
        <v/>
      </c>
    </row>
    <row r="58" spans="1:10" ht="36.75" customHeight="1" x14ac:dyDescent="0.2">
      <c r="A58" s="178"/>
      <c r="B58" s="183" t="s">
        <v>79</v>
      </c>
      <c r="C58" s="184" t="s">
        <v>80</v>
      </c>
      <c r="D58" s="185"/>
      <c r="E58" s="185"/>
      <c r="F58" s="191" t="s">
        <v>26</v>
      </c>
      <c r="G58" s="192"/>
      <c r="H58" s="192"/>
      <c r="I58" s="192">
        <f>'01 01 Pol'!G76</f>
        <v>0</v>
      </c>
      <c r="J58" s="189" t="str">
        <f>IF(I62=0,"",I58/I62*100)</f>
        <v/>
      </c>
    </row>
    <row r="59" spans="1:10" ht="36.75" customHeight="1" x14ac:dyDescent="0.2">
      <c r="A59" s="178"/>
      <c r="B59" s="183" t="s">
        <v>81</v>
      </c>
      <c r="C59" s="184" t="s">
        <v>82</v>
      </c>
      <c r="D59" s="185"/>
      <c r="E59" s="185"/>
      <c r="F59" s="191" t="s">
        <v>26</v>
      </c>
      <c r="G59" s="192"/>
      <c r="H59" s="192"/>
      <c r="I59" s="192">
        <f>'01 01 Pol'!G82+'01 02 Pol'!G41</f>
        <v>0</v>
      </c>
      <c r="J59" s="189" t="str">
        <f>IF(I62=0,"",I59/I62*100)</f>
        <v/>
      </c>
    </row>
    <row r="60" spans="1:10" ht="36.75" customHeight="1" x14ac:dyDescent="0.2">
      <c r="A60" s="178"/>
      <c r="B60" s="183" t="s">
        <v>83</v>
      </c>
      <c r="C60" s="184" t="s">
        <v>84</v>
      </c>
      <c r="D60" s="185"/>
      <c r="E60" s="185"/>
      <c r="F60" s="191" t="s">
        <v>26</v>
      </c>
      <c r="G60" s="192"/>
      <c r="H60" s="192"/>
      <c r="I60" s="192">
        <f>'01 01 Pol'!G97+'01 02 Pol'!G53</f>
        <v>0</v>
      </c>
      <c r="J60" s="189" t="str">
        <f>IF(I62=0,"",I60/I62*100)</f>
        <v/>
      </c>
    </row>
    <row r="61" spans="1:10" ht="36.75" customHeight="1" x14ac:dyDescent="0.2">
      <c r="A61" s="178"/>
      <c r="B61" s="183" t="s">
        <v>85</v>
      </c>
      <c r="C61" s="184" t="s">
        <v>86</v>
      </c>
      <c r="D61" s="185"/>
      <c r="E61" s="185"/>
      <c r="F61" s="191" t="s">
        <v>27</v>
      </c>
      <c r="G61" s="192"/>
      <c r="H61" s="192"/>
      <c r="I61" s="192">
        <f>'01 01 Pol'!G119</f>
        <v>0</v>
      </c>
      <c r="J61" s="189" t="str">
        <f>IF(I62=0,"",I61/I62*100)</f>
        <v/>
      </c>
    </row>
    <row r="62" spans="1:10" ht="25.5" customHeight="1" x14ac:dyDescent="0.2">
      <c r="A62" s="179"/>
      <c r="B62" s="186" t="s">
        <v>1</v>
      </c>
      <c r="C62" s="187"/>
      <c r="D62" s="188"/>
      <c r="E62" s="188"/>
      <c r="F62" s="193"/>
      <c r="G62" s="194"/>
      <c r="H62" s="194"/>
      <c r="I62" s="194">
        <f>SUM(I54:I61)</f>
        <v>0</v>
      </c>
      <c r="J62" s="190">
        <f>SUM(J54:J61)</f>
        <v>0</v>
      </c>
    </row>
    <row r="63" spans="1:10" x14ac:dyDescent="0.2">
      <c r="F63" s="134"/>
      <c r="G63" s="134"/>
      <c r="H63" s="134"/>
      <c r="I63" s="134"/>
      <c r="J63" s="135"/>
    </row>
    <row r="64" spans="1:10" x14ac:dyDescent="0.2">
      <c r="F64" s="134"/>
      <c r="G64" s="134"/>
      <c r="H64" s="134"/>
      <c r="I64" s="134"/>
      <c r="J64" s="135"/>
    </row>
    <row r="65" spans="6:10" x14ac:dyDescent="0.2">
      <c r="F65" s="134"/>
      <c r="G65" s="134"/>
      <c r="H65" s="134"/>
      <c r="I65" s="134"/>
      <c r="J65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9:E59"/>
    <mergeCell ref="C60:E60"/>
    <mergeCell ref="C61:E61"/>
    <mergeCell ref="C54:E54"/>
    <mergeCell ref="C55:E55"/>
    <mergeCell ref="C56:E56"/>
    <mergeCell ref="C57:E57"/>
    <mergeCell ref="C58:E58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50" t="s">
        <v>8</v>
      </c>
      <c r="B2" s="49"/>
      <c r="C2" s="102"/>
      <c r="D2" s="102"/>
      <c r="E2" s="102"/>
      <c r="F2" s="102"/>
      <c r="G2" s="103"/>
    </row>
    <row r="3" spans="1:7" ht="24.95" customHeight="1" x14ac:dyDescent="0.2">
      <c r="A3" s="50" t="s">
        <v>9</v>
      </c>
      <c r="B3" s="49"/>
      <c r="C3" s="102"/>
      <c r="D3" s="102"/>
      <c r="E3" s="102"/>
      <c r="F3" s="102"/>
      <c r="G3" s="103"/>
    </row>
    <row r="4" spans="1:7" ht="24.95" customHeight="1" x14ac:dyDescent="0.2">
      <c r="A4" s="50" t="s">
        <v>10</v>
      </c>
      <c r="B4" s="49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1287-E1B5-4BA8-B83E-57D55252CC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89</v>
      </c>
    </row>
    <row r="2" spans="1:60" ht="24.95" customHeight="1" x14ac:dyDescent="0.2">
      <c r="A2" s="197" t="s">
        <v>8</v>
      </c>
      <c r="B2" s="49" t="s">
        <v>41</v>
      </c>
      <c r="C2" s="200" t="s">
        <v>42</v>
      </c>
      <c r="D2" s="198"/>
      <c r="E2" s="198"/>
      <c r="F2" s="198"/>
      <c r="G2" s="199"/>
      <c r="AG2" t="s">
        <v>90</v>
      </c>
    </row>
    <row r="3" spans="1:60" ht="24.95" customHeight="1" x14ac:dyDescent="0.2">
      <c r="A3" s="197" t="s">
        <v>9</v>
      </c>
      <c r="B3" s="49" t="s">
        <v>55</v>
      </c>
      <c r="C3" s="200" t="s">
        <v>56</v>
      </c>
      <c r="D3" s="198"/>
      <c r="E3" s="198"/>
      <c r="F3" s="198"/>
      <c r="G3" s="199"/>
      <c r="AC3" s="176" t="s">
        <v>90</v>
      </c>
      <c r="AG3" t="s">
        <v>91</v>
      </c>
    </row>
    <row r="4" spans="1:60" ht="24.95" customHeight="1" x14ac:dyDescent="0.2">
      <c r="A4" s="201" t="s">
        <v>10</v>
      </c>
      <c r="B4" s="202" t="s">
        <v>55</v>
      </c>
      <c r="C4" s="203" t="s">
        <v>57</v>
      </c>
      <c r="D4" s="204"/>
      <c r="E4" s="204"/>
      <c r="F4" s="204"/>
      <c r="G4" s="205"/>
      <c r="AG4" t="s">
        <v>92</v>
      </c>
    </row>
    <row r="5" spans="1:60" x14ac:dyDescent="0.2">
      <c r="D5" s="10"/>
    </row>
    <row r="6" spans="1:60" ht="38.25" x14ac:dyDescent="0.2">
      <c r="A6" s="207" t="s">
        <v>93</v>
      </c>
      <c r="B6" s="209" t="s">
        <v>94</v>
      </c>
      <c r="C6" s="209" t="s">
        <v>95</v>
      </c>
      <c r="D6" s="208" t="s">
        <v>96</v>
      </c>
      <c r="E6" s="207" t="s">
        <v>97</v>
      </c>
      <c r="F6" s="206" t="s">
        <v>98</v>
      </c>
      <c r="G6" s="207" t="s">
        <v>31</v>
      </c>
      <c r="H6" s="210" t="s">
        <v>32</v>
      </c>
      <c r="I6" s="210" t="s">
        <v>99</v>
      </c>
      <c r="J6" s="210" t="s">
        <v>33</v>
      </c>
      <c r="K6" s="210" t="s">
        <v>100</v>
      </c>
      <c r="L6" s="210" t="s">
        <v>101</v>
      </c>
      <c r="M6" s="210" t="s">
        <v>102</v>
      </c>
      <c r="N6" s="210" t="s">
        <v>103</v>
      </c>
      <c r="O6" s="210" t="s">
        <v>104</v>
      </c>
      <c r="P6" s="210" t="s">
        <v>105</v>
      </c>
      <c r="Q6" s="210" t="s">
        <v>106</v>
      </c>
      <c r="R6" s="210" t="s">
        <v>107</v>
      </c>
      <c r="S6" s="210" t="s">
        <v>108</v>
      </c>
      <c r="T6" s="210" t="s">
        <v>109</v>
      </c>
      <c r="U6" s="210" t="s">
        <v>110</v>
      </c>
      <c r="V6" s="210" t="s">
        <v>111</v>
      </c>
      <c r="W6" s="210" t="s">
        <v>112</v>
      </c>
      <c r="X6" s="210" t="s">
        <v>113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7" t="s">
        <v>114</v>
      </c>
      <c r="B8" s="238" t="s">
        <v>71</v>
      </c>
      <c r="C8" s="256" t="s">
        <v>72</v>
      </c>
      <c r="D8" s="239"/>
      <c r="E8" s="240"/>
      <c r="F8" s="241"/>
      <c r="G8" s="242">
        <f>SUMIF(AG9:AG34,"&lt;&gt;NOR",G9:G34)</f>
        <v>0</v>
      </c>
      <c r="H8" s="236"/>
      <c r="I8" s="236">
        <f>SUM(I9:I34)</f>
        <v>0</v>
      </c>
      <c r="J8" s="236"/>
      <c r="K8" s="236">
        <f>SUM(K9:K34)</f>
        <v>0</v>
      </c>
      <c r="L8" s="236"/>
      <c r="M8" s="236">
        <f>SUM(M9:M34)</f>
        <v>0</v>
      </c>
      <c r="N8" s="235"/>
      <c r="O8" s="235">
        <f>SUM(O9:O34)</f>
        <v>16.579999999999998</v>
      </c>
      <c r="P8" s="235"/>
      <c r="Q8" s="235">
        <f>SUM(Q9:Q34)</f>
        <v>0</v>
      </c>
      <c r="R8" s="236"/>
      <c r="S8" s="236"/>
      <c r="T8" s="236"/>
      <c r="U8" s="236"/>
      <c r="V8" s="236">
        <f>SUM(V9:V34)</f>
        <v>63.87</v>
      </c>
      <c r="W8" s="236"/>
      <c r="X8" s="236"/>
      <c r="AG8" t="s">
        <v>115</v>
      </c>
    </row>
    <row r="9" spans="1:60" outlineLevel="1" x14ac:dyDescent="0.2">
      <c r="A9" s="244">
        <v>1</v>
      </c>
      <c r="B9" s="245" t="s">
        <v>116</v>
      </c>
      <c r="C9" s="257" t="s">
        <v>117</v>
      </c>
      <c r="D9" s="246" t="s">
        <v>118</v>
      </c>
      <c r="E9" s="247">
        <v>4.6680000000000001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119</v>
      </c>
      <c r="T9" s="231" t="s">
        <v>119</v>
      </c>
      <c r="U9" s="231">
        <v>0.27</v>
      </c>
      <c r="V9" s="231">
        <f>ROUND(E9*U9,2)</f>
        <v>1.26</v>
      </c>
      <c r="W9" s="231"/>
      <c r="X9" s="231" t="s">
        <v>120</v>
      </c>
      <c r="Y9" s="211"/>
      <c r="Z9" s="211"/>
      <c r="AA9" s="211"/>
      <c r="AB9" s="211"/>
      <c r="AC9" s="211"/>
      <c r="AD9" s="211"/>
      <c r="AE9" s="211"/>
      <c r="AF9" s="211"/>
      <c r="AG9" s="211" t="s">
        <v>121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122</v>
      </c>
      <c r="D10" s="233"/>
      <c r="E10" s="234">
        <v>1.5840000000000001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123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8" t="s">
        <v>124</v>
      </c>
      <c r="D11" s="233"/>
      <c r="E11" s="234">
        <v>1.5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123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125</v>
      </c>
      <c r="D12" s="233"/>
      <c r="E12" s="234">
        <v>1.5840000000000001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123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4">
        <v>2</v>
      </c>
      <c r="B13" s="245" t="s">
        <v>126</v>
      </c>
      <c r="C13" s="257" t="s">
        <v>127</v>
      </c>
      <c r="D13" s="246" t="s">
        <v>118</v>
      </c>
      <c r="E13" s="247">
        <v>60.75</v>
      </c>
      <c r="F13" s="248"/>
      <c r="G13" s="249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119</v>
      </c>
      <c r="T13" s="231" t="s">
        <v>119</v>
      </c>
      <c r="U13" s="231">
        <v>0.23</v>
      </c>
      <c r="V13" s="231">
        <f>ROUND(E13*U13,2)</f>
        <v>13.97</v>
      </c>
      <c r="W13" s="231"/>
      <c r="X13" s="231" t="s">
        <v>120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121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128</v>
      </c>
      <c r="D14" s="233"/>
      <c r="E14" s="234">
        <v>43.2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123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8" t="s">
        <v>129</v>
      </c>
      <c r="D15" s="233"/>
      <c r="E15" s="234">
        <v>17.55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123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44">
        <v>3</v>
      </c>
      <c r="B16" s="245" t="s">
        <v>130</v>
      </c>
      <c r="C16" s="257" t="s">
        <v>131</v>
      </c>
      <c r="D16" s="246" t="s">
        <v>118</v>
      </c>
      <c r="E16" s="247">
        <v>47.868000000000002</v>
      </c>
      <c r="F16" s="248"/>
      <c r="G16" s="249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119</v>
      </c>
      <c r="T16" s="231" t="s">
        <v>119</v>
      </c>
      <c r="U16" s="231">
        <v>0.01</v>
      </c>
      <c r="V16" s="231">
        <f>ROUND(E16*U16,2)</f>
        <v>0.48</v>
      </c>
      <c r="W16" s="231"/>
      <c r="X16" s="231" t="s">
        <v>120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121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8" t="s">
        <v>128</v>
      </c>
      <c r="D17" s="233"/>
      <c r="E17" s="234">
        <v>43.2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123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8" t="s">
        <v>122</v>
      </c>
      <c r="D18" s="233"/>
      <c r="E18" s="234">
        <v>1.5840000000000001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123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58" t="s">
        <v>124</v>
      </c>
      <c r="D19" s="233"/>
      <c r="E19" s="234">
        <v>1.5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123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8" t="s">
        <v>125</v>
      </c>
      <c r="D20" s="233"/>
      <c r="E20" s="234">
        <v>1.5840000000000001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123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44">
        <v>4</v>
      </c>
      <c r="B21" s="245" t="s">
        <v>132</v>
      </c>
      <c r="C21" s="257" t="s">
        <v>133</v>
      </c>
      <c r="D21" s="246" t="s">
        <v>118</v>
      </c>
      <c r="E21" s="247">
        <v>47.868000000000002</v>
      </c>
      <c r="F21" s="248"/>
      <c r="G21" s="249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119</v>
      </c>
      <c r="T21" s="231" t="s">
        <v>119</v>
      </c>
      <c r="U21" s="231">
        <v>0.65</v>
      </c>
      <c r="V21" s="231">
        <f>ROUND(E21*U21,2)</f>
        <v>31.11</v>
      </c>
      <c r="W21" s="231"/>
      <c r="X21" s="231" t="s">
        <v>120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121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8" t="s">
        <v>128</v>
      </c>
      <c r="D22" s="233"/>
      <c r="E22" s="234">
        <v>43.2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123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122</v>
      </c>
      <c r="D23" s="233"/>
      <c r="E23" s="234">
        <v>1.5840000000000001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123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8" t="s">
        <v>124</v>
      </c>
      <c r="D24" s="233"/>
      <c r="E24" s="234">
        <v>1.5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123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8" t="s">
        <v>125</v>
      </c>
      <c r="D25" s="233"/>
      <c r="E25" s="234">
        <v>1.5840000000000001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123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4">
        <v>5</v>
      </c>
      <c r="B26" s="245" t="s">
        <v>134</v>
      </c>
      <c r="C26" s="257" t="s">
        <v>135</v>
      </c>
      <c r="D26" s="246" t="s">
        <v>118</v>
      </c>
      <c r="E26" s="247">
        <v>7.8</v>
      </c>
      <c r="F26" s="248"/>
      <c r="G26" s="249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119</v>
      </c>
      <c r="T26" s="231" t="s">
        <v>119</v>
      </c>
      <c r="U26" s="231">
        <v>0.20200000000000001</v>
      </c>
      <c r="V26" s="231">
        <f>ROUND(E26*U26,2)</f>
        <v>1.58</v>
      </c>
      <c r="W26" s="231"/>
      <c r="X26" s="231" t="s">
        <v>120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121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8" t="s">
        <v>136</v>
      </c>
      <c r="D27" s="233"/>
      <c r="E27" s="234">
        <v>7.8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123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4">
        <v>6</v>
      </c>
      <c r="B28" s="245" t="s">
        <v>137</v>
      </c>
      <c r="C28" s="257" t="s">
        <v>138</v>
      </c>
      <c r="D28" s="246" t="s">
        <v>118</v>
      </c>
      <c r="E28" s="247">
        <v>9.75</v>
      </c>
      <c r="F28" s="248"/>
      <c r="G28" s="249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1.7</v>
      </c>
      <c r="O28" s="230">
        <f>ROUND(E28*N28,2)</f>
        <v>16.579999999999998</v>
      </c>
      <c r="P28" s="230">
        <v>0</v>
      </c>
      <c r="Q28" s="230">
        <f>ROUND(E28*P28,2)</f>
        <v>0</v>
      </c>
      <c r="R28" s="231"/>
      <c r="S28" s="231" t="s">
        <v>119</v>
      </c>
      <c r="T28" s="231" t="s">
        <v>119</v>
      </c>
      <c r="U28" s="231">
        <v>1.587</v>
      </c>
      <c r="V28" s="231">
        <f>ROUND(E28*U28,2)</f>
        <v>15.47</v>
      </c>
      <c r="W28" s="231"/>
      <c r="X28" s="231" t="s">
        <v>120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121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8" t="s">
        <v>139</v>
      </c>
      <c r="D29" s="233"/>
      <c r="E29" s="234">
        <v>9.75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123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44">
        <v>7</v>
      </c>
      <c r="B30" s="245" t="s">
        <v>140</v>
      </c>
      <c r="C30" s="257" t="s">
        <v>141</v>
      </c>
      <c r="D30" s="246" t="s">
        <v>142</v>
      </c>
      <c r="E30" s="247">
        <v>81.375600000000006</v>
      </c>
      <c r="F30" s="248"/>
      <c r="G30" s="249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1"/>
      <c r="S30" s="231" t="s">
        <v>119</v>
      </c>
      <c r="T30" s="231" t="s">
        <v>119</v>
      </c>
      <c r="U30" s="231">
        <v>0</v>
      </c>
      <c r="V30" s="231">
        <f>ROUND(E30*U30,2)</f>
        <v>0</v>
      </c>
      <c r="W30" s="231"/>
      <c r="X30" s="231" t="s">
        <v>120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121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8" t="s">
        <v>143</v>
      </c>
      <c r="D31" s="233"/>
      <c r="E31" s="234">
        <v>73.44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123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144</v>
      </c>
      <c r="D32" s="233"/>
      <c r="E32" s="234">
        <v>2.6928000000000001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123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145</v>
      </c>
      <c r="D33" s="233"/>
      <c r="E33" s="234">
        <v>2.5499999999999998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123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8" t="s">
        <v>146</v>
      </c>
      <c r="D34" s="233"/>
      <c r="E34" s="234">
        <v>2.6928000000000001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123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7" t="s">
        <v>114</v>
      </c>
      <c r="B35" s="238" t="s">
        <v>73</v>
      </c>
      <c r="C35" s="256" t="s">
        <v>74</v>
      </c>
      <c r="D35" s="239"/>
      <c r="E35" s="240"/>
      <c r="F35" s="241"/>
      <c r="G35" s="242">
        <f>SUMIF(AG36:AG47,"&lt;&gt;NOR",G36:G47)</f>
        <v>0</v>
      </c>
      <c r="H35" s="236"/>
      <c r="I35" s="236">
        <f>SUM(I36:I47)</f>
        <v>0</v>
      </c>
      <c r="J35" s="236"/>
      <c r="K35" s="236">
        <f>SUM(K36:K47)</f>
        <v>0</v>
      </c>
      <c r="L35" s="236"/>
      <c r="M35" s="236">
        <f>SUM(M36:M47)</f>
        <v>0</v>
      </c>
      <c r="N35" s="235"/>
      <c r="O35" s="235">
        <f>SUM(O36:O47)</f>
        <v>84.81</v>
      </c>
      <c r="P35" s="235"/>
      <c r="Q35" s="235">
        <f>SUM(Q36:Q47)</f>
        <v>0</v>
      </c>
      <c r="R35" s="236"/>
      <c r="S35" s="236"/>
      <c r="T35" s="236"/>
      <c r="U35" s="236"/>
      <c r="V35" s="236">
        <f>SUM(V36:V47)</f>
        <v>291.53999999999996</v>
      </c>
      <c r="W35" s="236"/>
      <c r="X35" s="236"/>
      <c r="AG35" t="s">
        <v>115</v>
      </c>
    </row>
    <row r="36" spans="1:60" ht="22.5" outlineLevel="1" x14ac:dyDescent="0.2">
      <c r="A36" s="244">
        <v>8</v>
      </c>
      <c r="B36" s="245" t="s">
        <v>147</v>
      </c>
      <c r="C36" s="257" t="s">
        <v>148</v>
      </c>
      <c r="D36" s="246" t="s">
        <v>118</v>
      </c>
      <c r="E36" s="247">
        <v>50.4</v>
      </c>
      <c r="F36" s="248"/>
      <c r="G36" s="249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1.63</v>
      </c>
      <c r="O36" s="230">
        <f>ROUND(E36*N36,2)</f>
        <v>82.15</v>
      </c>
      <c r="P36" s="230">
        <v>0</v>
      </c>
      <c r="Q36" s="230">
        <f>ROUND(E36*P36,2)</f>
        <v>0</v>
      </c>
      <c r="R36" s="231"/>
      <c r="S36" s="231" t="s">
        <v>119</v>
      </c>
      <c r="T36" s="231" t="s">
        <v>119</v>
      </c>
      <c r="U36" s="231">
        <v>0.92</v>
      </c>
      <c r="V36" s="231">
        <f>ROUND(E36*U36,2)</f>
        <v>46.37</v>
      </c>
      <c r="W36" s="231"/>
      <c r="X36" s="231" t="s">
        <v>120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149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150</v>
      </c>
      <c r="D37" s="233"/>
      <c r="E37" s="234">
        <v>50.4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123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4">
        <v>9</v>
      </c>
      <c r="B38" s="245" t="s">
        <v>151</v>
      </c>
      <c r="C38" s="257" t="s">
        <v>152</v>
      </c>
      <c r="D38" s="246" t="s">
        <v>153</v>
      </c>
      <c r="E38" s="247">
        <v>489.6</v>
      </c>
      <c r="F38" s="248"/>
      <c r="G38" s="24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3.5E-4</v>
      </c>
      <c r="O38" s="230">
        <f>ROUND(E38*N38,2)</f>
        <v>0.17</v>
      </c>
      <c r="P38" s="230">
        <v>0</v>
      </c>
      <c r="Q38" s="230">
        <f>ROUND(E38*P38,2)</f>
        <v>0</v>
      </c>
      <c r="R38" s="231"/>
      <c r="S38" s="231" t="s">
        <v>119</v>
      </c>
      <c r="T38" s="231" t="s">
        <v>119</v>
      </c>
      <c r="U38" s="231">
        <v>8.8999999999999996E-2</v>
      </c>
      <c r="V38" s="231">
        <f>ROUND(E38*U38,2)</f>
        <v>43.57</v>
      </c>
      <c r="W38" s="231"/>
      <c r="X38" s="231" t="s">
        <v>120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149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58" t="s">
        <v>154</v>
      </c>
      <c r="D39" s="233"/>
      <c r="E39" s="234">
        <v>489.6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123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4">
        <v>10</v>
      </c>
      <c r="B40" s="245" t="s">
        <v>155</v>
      </c>
      <c r="C40" s="257" t="s">
        <v>156</v>
      </c>
      <c r="D40" s="246" t="s">
        <v>157</v>
      </c>
      <c r="E40" s="247">
        <v>288</v>
      </c>
      <c r="F40" s="248"/>
      <c r="G40" s="249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7.77E-3</v>
      </c>
      <c r="O40" s="230">
        <f>ROUND(E40*N40,2)</f>
        <v>2.2400000000000002</v>
      </c>
      <c r="P40" s="230">
        <v>0</v>
      </c>
      <c r="Q40" s="230">
        <f>ROUND(E40*P40,2)</f>
        <v>0</v>
      </c>
      <c r="R40" s="231"/>
      <c r="S40" s="231" t="s">
        <v>119</v>
      </c>
      <c r="T40" s="231" t="s">
        <v>119</v>
      </c>
      <c r="U40" s="231">
        <v>0.05</v>
      </c>
      <c r="V40" s="231">
        <f>ROUND(E40*U40,2)</f>
        <v>14.4</v>
      </c>
      <c r="W40" s="231"/>
      <c r="X40" s="231" t="s">
        <v>120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149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58" t="s">
        <v>158</v>
      </c>
      <c r="D41" s="233"/>
      <c r="E41" s="234">
        <v>288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123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4">
        <v>11</v>
      </c>
      <c r="B42" s="245" t="s">
        <v>159</v>
      </c>
      <c r="C42" s="257" t="s">
        <v>160</v>
      </c>
      <c r="D42" s="246" t="s">
        <v>153</v>
      </c>
      <c r="E42" s="247">
        <v>1248</v>
      </c>
      <c r="F42" s="248"/>
      <c r="G42" s="249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1"/>
      <c r="S42" s="231" t="s">
        <v>119</v>
      </c>
      <c r="T42" s="231" t="s">
        <v>161</v>
      </c>
      <c r="U42" s="231">
        <v>0.15</v>
      </c>
      <c r="V42" s="231">
        <f>ROUND(E42*U42,2)</f>
        <v>187.2</v>
      </c>
      <c r="W42" s="231"/>
      <c r="X42" s="231" t="s">
        <v>120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8" t="s">
        <v>162</v>
      </c>
      <c r="D43" s="233"/>
      <c r="E43" s="234">
        <v>1248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123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4">
        <v>12</v>
      </c>
      <c r="B44" s="245" t="s">
        <v>163</v>
      </c>
      <c r="C44" s="257" t="s">
        <v>164</v>
      </c>
      <c r="D44" s="246" t="s">
        <v>157</v>
      </c>
      <c r="E44" s="247">
        <v>288</v>
      </c>
      <c r="F44" s="248"/>
      <c r="G44" s="249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4.8000000000000001E-4</v>
      </c>
      <c r="O44" s="230">
        <f>ROUND(E44*N44,2)</f>
        <v>0.14000000000000001</v>
      </c>
      <c r="P44" s="230">
        <v>0</v>
      </c>
      <c r="Q44" s="230">
        <f>ROUND(E44*P44,2)</f>
        <v>0</v>
      </c>
      <c r="R44" s="231" t="s">
        <v>165</v>
      </c>
      <c r="S44" s="231" t="s">
        <v>119</v>
      </c>
      <c r="T44" s="231" t="s">
        <v>119</v>
      </c>
      <c r="U44" s="231">
        <v>0</v>
      </c>
      <c r="V44" s="231">
        <f>ROUND(E44*U44,2)</f>
        <v>0</v>
      </c>
      <c r="W44" s="231"/>
      <c r="X44" s="231" t="s">
        <v>166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167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8" t="s">
        <v>168</v>
      </c>
      <c r="D45" s="233"/>
      <c r="E45" s="234">
        <v>288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123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4">
        <v>13</v>
      </c>
      <c r="B46" s="245" t="s">
        <v>169</v>
      </c>
      <c r="C46" s="257" t="s">
        <v>170</v>
      </c>
      <c r="D46" s="246" t="s">
        <v>153</v>
      </c>
      <c r="E46" s="247">
        <v>563.04</v>
      </c>
      <c r="F46" s="248"/>
      <c r="G46" s="249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2.0000000000000001E-4</v>
      </c>
      <c r="O46" s="230">
        <f>ROUND(E46*N46,2)</f>
        <v>0.11</v>
      </c>
      <c r="P46" s="230">
        <v>0</v>
      </c>
      <c r="Q46" s="230">
        <f>ROUND(E46*P46,2)</f>
        <v>0</v>
      </c>
      <c r="R46" s="231" t="s">
        <v>165</v>
      </c>
      <c r="S46" s="231" t="s">
        <v>119</v>
      </c>
      <c r="T46" s="231" t="s">
        <v>161</v>
      </c>
      <c r="U46" s="231">
        <v>0</v>
      </c>
      <c r="V46" s="231">
        <f>ROUND(E46*U46,2)</f>
        <v>0</v>
      </c>
      <c r="W46" s="231"/>
      <c r="X46" s="231" t="s">
        <v>166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167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171</v>
      </c>
      <c r="D47" s="233"/>
      <c r="E47" s="234">
        <v>563.04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123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37" t="s">
        <v>114</v>
      </c>
      <c r="B48" s="238" t="s">
        <v>75</v>
      </c>
      <c r="C48" s="256" t="s">
        <v>76</v>
      </c>
      <c r="D48" s="239"/>
      <c r="E48" s="240"/>
      <c r="F48" s="241"/>
      <c r="G48" s="242">
        <f>SUMIF(AG49:AG69,"&lt;&gt;NOR",G49:G69)</f>
        <v>0</v>
      </c>
      <c r="H48" s="236"/>
      <c r="I48" s="236">
        <f>SUM(I49:I69)</f>
        <v>0</v>
      </c>
      <c r="J48" s="236"/>
      <c r="K48" s="236">
        <f>SUM(K49:K69)</f>
        <v>0</v>
      </c>
      <c r="L48" s="236"/>
      <c r="M48" s="236">
        <f>SUM(M49:M69)</f>
        <v>0</v>
      </c>
      <c r="N48" s="235"/>
      <c r="O48" s="235">
        <f>SUM(O49:O69)</f>
        <v>1454.35</v>
      </c>
      <c r="P48" s="235"/>
      <c r="Q48" s="235">
        <f>SUM(Q49:Q69)</f>
        <v>0</v>
      </c>
      <c r="R48" s="236"/>
      <c r="S48" s="236"/>
      <c r="T48" s="236"/>
      <c r="U48" s="236"/>
      <c r="V48" s="236">
        <f>SUM(V49:V69)</f>
        <v>1302.92</v>
      </c>
      <c r="W48" s="236"/>
      <c r="X48" s="236"/>
      <c r="AG48" t="s">
        <v>115</v>
      </c>
    </row>
    <row r="49" spans="1:60" ht="22.5" outlineLevel="1" x14ac:dyDescent="0.2">
      <c r="A49" s="244">
        <v>14</v>
      </c>
      <c r="B49" s="245" t="s">
        <v>172</v>
      </c>
      <c r="C49" s="257" t="s">
        <v>173</v>
      </c>
      <c r="D49" s="246" t="s">
        <v>153</v>
      </c>
      <c r="E49" s="247">
        <v>1248</v>
      </c>
      <c r="F49" s="248"/>
      <c r="G49" s="249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0.36834</v>
      </c>
      <c r="O49" s="230">
        <f>ROUND(E49*N49,2)</f>
        <v>459.69</v>
      </c>
      <c r="P49" s="230">
        <v>0</v>
      </c>
      <c r="Q49" s="230">
        <f>ROUND(E49*P49,2)</f>
        <v>0</v>
      </c>
      <c r="R49" s="231"/>
      <c r="S49" s="231" t="s">
        <v>119</v>
      </c>
      <c r="T49" s="231" t="s">
        <v>119</v>
      </c>
      <c r="U49" s="231">
        <v>0.06</v>
      </c>
      <c r="V49" s="231">
        <f>ROUND(E49*U49,2)</f>
        <v>74.88</v>
      </c>
      <c r="W49" s="231"/>
      <c r="X49" s="231" t="s">
        <v>120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121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162</v>
      </c>
      <c r="D50" s="233"/>
      <c r="E50" s="234">
        <v>1248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123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4">
        <v>15</v>
      </c>
      <c r="B51" s="245" t="s">
        <v>174</v>
      </c>
      <c r="C51" s="257" t="s">
        <v>175</v>
      </c>
      <c r="D51" s="246" t="s">
        <v>153</v>
      </c>
      <c r="E51" s="247">
        <v>1248</v>
      </c>
      <c r="F51" s="248"/>
      <c r="G51" s="249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2.8060000000000002E-2</v>
      </c>
      <c r="O51" s="230">
        <f>ROUND(E51*N51,2)</f>
        <v>35.020000000000003</v>
      </c>
      <c r="P51" s="230">
        <v>0</v>
      </c>
      <c r="Q51" s="230">
        <f>ROUND(E51*P51,2)</f>
        <v>0</v>
      </c>
      <c r="R51" s="231"/>
      <c r="S51" s="231" t="s">
        <v>119</v>
      </c>
      <c r="T51" s="231" t="s">
        <v>161</v>
      </c>
      <c r="U51" s="231">
        <v>0.41975000000000001</v>
      </c>
      <c r="V51" s="231">
        <f>ROUND(E51*U51,2)</f>
        <v>523.85</v>
      </c>
      <c r="W51" s="231"/>
      <c r="X51" s="231" t="s">
        <v>120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121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8" t="s">
        <v>162</v>
      </c>
      <c r="D52" s="233"/>
      <c r="E52" s="234">
        <v>1248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123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4">
        <v>16</v>
      </c>
      <c r="B53" s="245" t="s">
        <v>176</v>
      </c>
      <c r="C53" s="257" t="s">
        <v>177</v>
      </c>
      <c r="D53" s="246" t="s">
        <v>157</v>
      </c>
      <c r="E53" s="247">
        <v>412</v>
      </c>
      <c r="F53" s="248"/>
      <c r="G53" s="249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5.1000000000000004E-4</v>
      </c>
      <c r="O53" s="230">
        <f>ROUND(E53*N53,2)</f>
        <v>0.21</v>
      </c>
      <c r="P53" s="230">
        <v>0</v>
      </c>
      <c r="Q53" s="230">
        <f>ROUND(E53*P53,2)</f>
        <v>0</v>
      </c>
      <c r="R53" s="231"/>
      <c r="S53" s="231" t="s">
        <v>119</v>
      </c>
      <c r="T53" s="231" t="s">
        <v>161</v>
      </c>
      <c r="U53" s="231">
        <v>8.1600000000000006E-2</v>
      </c>
      <c r="V53" s="231">
        <f>ROUND(E53*U53,2)</f>
        <v>33.619999999999997</v>
      </c>
      <c r="W53" s="231"/>
      <c r="X53" s="231" t="s">
        <v>120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121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8" t="s">
        <v>178</v>
      </c>
      <c r="D54" s="233"/>
      <c r="E54" s="234">
        <v>250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123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179</v>
      </c>
      <c r="D55" s="233"/>
      <c r="E55" s="234">
        <v>162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123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4">
        <v>17</v>
      </c>
      <c r="B56" s="245" t="s">
        <v>180</v>
      </c>
      <c r="C56" s="257" t="s">
        <v>181</v>
      </c>
      <c r="D56" s="246" t="s">
        <v>153</v>
      </c>
      <c r="E56" s="247">
        <v>96</v>
      </c>
      <c r="F56" s="248"/>
      <c r="G56" s="249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7.3899999999999993E-2</v>
      </c>
      <c r="O56" s="230">
        <f>ROUND(E56*N56,2)</f>
        <v>7.09</v>
      </c>
      <c r="P56" s="230">
        <v>0</v>
      </c>
      <c r="Q56" s="230">
        <f>ROUND(E56*P56,2)</f>
        <v>0</v>
      </c>
      <c r="R56" s="231"/>
      <c r="S56" s="231" t="s">
        <v>119</v>
      </c>
      <c r="T56" s="231" t="s">
        <v>119</v>
      </c>
      <c r="U56" s="231">
        <v>0.45</v>
      </c>
      <c r="V56" s="231">
        <f>ROUND(E56*U56,2)</f>
        <v>43.2</v>
      </c>
      <c r="W56" s="231"/>
      <c r="X56" s="231" t="s">
        <v>120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121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58" t="s">
        <v>182</v>
      </c>
      <c r="D57" s="233"/>
      <c r="E57" s="234">
        <v>96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123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4">
        <v>18</v>
      </c>
      <c r="B58" s="245" t="s">
        <v>183</v>
      </c>
      <c r="C58" s="257" t="s">
        <v>184</v>
      </c>
      <c r="D58" s="246" t="s">
        <v>153</v>
      </c>
      <c r="E58" s="247">
        <v>1248</v>
      </c>
      <c r="F58" s="248"/>
      <c r="G58" s="249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7.5600000000000001E-2</v>
      </c>
      <c r="O58" s="230">
        <f>ROUND(E58*N58,2)</f>
        <v>94.35</v>
      </c>
      <c r="P58" s="230">
        <v>0</v>
      </c>
      <c r="Q58" s="230">
        <f>ROUND(E58*P58,2)</f>
        <v>0</v>
      </c>
      <c r="R58" s="231"/>
      <c r="S58" s="231" t="s">
        <v>185</v>
      </c>
      <c r="T58" s="231" t="s">
        <v>119</v>
      </c>
      <c r="U58" s="231">
        <v>0.03</v>
      </c>
      <c r="V58" s="231">
        <f>ROUND(E58*U58,2)</f>
        <v>37.44</v>
      </c>
      <c r="W58" s="231"/>
      <c r="X58" s="231" t="s">
        <v>120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121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162</v>
      </c>
      <c r="D59" s="233"/>
      <c r="E59" s="234">
        <v>1248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123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4">
        <v>19</v>
      </c>
      <c r="B60" s="245" t="s">
        <v>186</v>
      </c>
      <c r="C60" s="257" t="s">
        <v>187</v>
      </c>
      <c r="D60" s="246" t="s">
        <v>153</v>
      </c>
      <c r="E60" s="247">
        <v>1248</v>
      </c>
      <c r="F60" s="248"/>
      <c r="G60" s="249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7.5600000000000001E-2</v>
      </c>
      <c r="O60" s="230">
        <f>ROUND(E60*N60,2)</f>
        <v>94.35</v>
      </c>
      <c r="P60" s="230">
        <v>0</v>
      </c>
      <c r="Q60" s="230">
        <f>ROUND(E60*P60,2)</f>
        <v>0</v>
      </c>
      <c r="R60" s="231"/>
      <c r="S60" s="231" t="s">
        <v>185</v>
      </c>
      <c r="T60" s="231" t="s">
        <v>161</v>
      </c>
      <c r="U60" s="231">
        <v>0.03</v>
      </c>
      <c r="V60" s="231">
        <f>ROUND(E60*U60,2)</f>
        <v>37.44</v>
      </c>
      <c r="W60" s="231"/>
      <c r="X60" s="231" t="s">
        <v>120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121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8" t="s">
        <v>162</v>
      </c>
      <c r="D61" s="233"/>
      <c r="E61" s="234">
        <v>1248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123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4">
        <v>20</v>
      </c>
      <c r="B62" s="245" t="s">
        <v>188</v>
      </c>
      <c r="C62" s="257" t="s">
        <v>189</v>
      </c>
      <c r="D62" s="246" t="s">
        <v>153</v>
      </c>
      <c r="E62" s="247">
        <v>1248</v>
      </c>
      <c r="F62" s="248"/>
      <c r="G62" s="249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0">
        <v>0.126</v>
      </c>
      <c r="O62" s="230">
        <f>ROUND(E62*N62,2)</f>
        <v>157.25</v>
      </c>
      <c r="P62" s="230">
        <v>0</v>
      </c>
      <c r="Q62" s="230">
        <f>ROUND(E62*P62,2)</f>
        <v>0</v>
      </c>
      <c r="R62" s="231"/>
      <c r="S62" s="231" t="s">
        <v>185</v>
      </c>
      <c r="T62" s="231" t="s">
        <v>119</v>
      </c>
      <c r="U62" s="231">
        <v>0.02</v>
      </c>
      <c r="V62" s="231">
        <f>ROUND(E62*U62,2)</f>
        <v>24.96</v>
      </c>
      <c r="W62" s="231"/>
      <c r="X62" s="231" t="s">
        <v>120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121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28"/>
      <c r="B63" s="229"/>
      <c r="C63" s="258" t="s">
        <v>162</v>
      </c>
      <c r="D63" s="233"/>
      <c r="E63" s="234">
        <v>1248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123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4">
        <v>21</v>
      </c>
      <c r="B64" s="245" t="s">
        <v>190</v>
      </c>
      <c r="C64" s="257" t="s">
        <v>191</v>
      </c>
      <c r="D64" s="246" t="s">
        <v>153</v>
      </c>
      <c r="E64" s="247">
        <v>1248</v>
      </c>
      <c r="F64" s="248"/>
      <c r="G64" s="249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0.1764</v>
      </c>
      <c r="O64" s="230">
        <f>ROUND(E64*N64,2)</f>
        <v>220.15</v>
      </c>
      <c r="P64" s="230">
        <v>0</v>
      </c>
      <c r="Q64" s="230">
        <f>ROUND(E64*P64,2)</f>
        <v>0</v>
      </c>
      <c r="R64" s="231"/>
      <c r="S64" s="231" t="s">
        <v>185</v>
      </c>
      <c r="T64" s="231" t="s">
        <v>119</v>
      </c>
      <c r="U64" s="231">
        <v>0.02</v>
      </c>
      <c r="V64" s="231">
        <f>ROUND(E64*U64,2)</f>
        <v>24.96</v>
      </c>
      <c r="W64" s="231"/>
      <c r="X64" s="231" t="s">
        <v>120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121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8" t="s">
        <v>162</v>
      </c>
      <c r="D65" s="233"/>
      <c r="E65" s="234">
        <v>1248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123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4">
        <v>22</v>
      </c>
      <c r="B66" s="245" t="s">
        <v>192</v>
      </c>
      <c r="C66" s="257" t="s">
        <v>193</v>
      </c>
      <c r="D66" s="246" t="s">
        <v>153</v>
      </c>
      <c r="E66" s="247">
        <v>1248</v>
      </c>
      <c r="F66" s="248"/>
      <c r="G66" s="249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0">
        <v>0.28799999999999998</v>
      </c>
      <c r="O66" s="230">
        <f>ROUND(E66*N66,2)</f>
        <v>359.42</v>
      </c>
      <c r="P66" s="230">
        <v>0</v>
      </c>
      <c r="Q66" s="230">
        <f>ROUND(E66*P66,2)</f>
        <v>0</v>
      </c>
      <c r="R66" s="231"/>
      <c r="S66" s="231" t="s">
        <v>185</v>
      </c>
      <c r="T66" s="231" t="s">
        <v>119</v>
      </c>
      <c r="U66" s="231">
        <v>0.02</v>
      </c>
      <c r="V66" s="231">
        <f>ROUND(E66*U66,2)</f>
        <v>24.96</v>
      </c>
      <c r="W66" s="231"/>
      <c r="X66" s="231" t="s">
        <v>120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121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162</v>
      </c>
      <c r="D67" s="233"/>
      <c r="E67" s="234">
        <v>1248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123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4">
        <v>23</v>
      </c>
      <c r="B68" s="245" t="s">
        <v>194</v>
      </c>
      <c r="C68" s="257" t="s">
        <v>195</v>
      </c>
      <c r="D68" s="246" t="s">
        <v>153</v>
      </c>
      <c r="E68" s="247">
        <v>1248</v>
      </c>
      <c r="F68" s="248"/>
      <c r="G68" s="249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0">
        <v>2.1489999999999999E-2</v>
      </c>
      <c r="O68" s="230">
        <f>ROUND(E68*N68,2)</f>
        <v>26.82</v>
      </c>
      <c r="P68" s="230">
        <v>0</v>
      </c>
      <c r="Q68" s="230">
        <f>ROUND(E68*P68,2)</f>
        <v>0</v>
      </c>
      <c r="R68" s="231"/>
      <c r="S68" s="231" t="s">
        <v>185</v>
      </c>
      <c r="T68" s="231" t="s">
        <v>161</v>
      </c>
      <c r="U68" s="231">
        <v>0.38269999999999998</v>
      </c>
      <c r="V68" s="231">
        <f>ROUND(E68*U68,2)</f>
        <v>477.61</v>
      </c>
      <c r="W68" s="231"/>
      <c r="X68" s="231" t="s">
        <v>120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121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58" t="s">
        <v>196</v>
      </c>
      <c r="D69" s="233"/>
      <c r="E69" s="234">
        <v>1248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11"/>
      <c r="Z69" s="211"/>
      <c r="AA69" s="211"/>
      <c r="AB69" s="211"/>
      <c r="AC69" s="211"/>
      <c r="AD69" s="211"/>
      <c r="AE69" s="211"/>
      <c r="AF69" s="211"/>
      <c r="AG69" s="211" t="s">
        <v>123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237" t="s">
        <v>114</v>
      </c>
      <c r="B70" s="238" t="s">
        <v>77</v>
      </c>
      <c r="C70" s="256" t="s">
        <v>78</v>
      </c>
      <c r="D70" s="239"/>
      <c r="E70" s="240"/>
      <c r="F70" s="241"/>
      <c r="G70" s="242">
        <f>SUMIF(AG71:AG75,"&lt;&gt;NOR",G71:G75)</f>
        <v>0</v>
      </c>
      <c r="H70" s="236"/>
      <c r="I70" s="236">
        <f>SUM(I71:I75)</f>
        <v>0</v>
      </c>
      <c r="J70" s="236"/>
      <c r="K70" s="236">
        <f>SUM(K71:K75)</f>
        <v>0</v>
      </c>
      <c r="L70" s="236"/>
      <c r="M70" s="236">
        <f>SUM(M71:M75)</f>
        <v>0</v>
      </c>
      <c r="N70" s="235"/>
      <c r="O70" s="235">
        <f>SUM(O71:O75)</f>
        <v>0</v>
      </c>
      <c r="P70" s="235"/>
      <c r="Q70" s="235">
        <f>SUM(Q71:Q75)</f>
        <v>0</v>
      </c>
      <c r="R70" s="236"/>
      <c r="S70" s="236"/>
      <c r="T70" s="236"/>
      <c r="U70" s="236"/>
      <c r="V70" s="236">
        <f>SUM(V71:V75)</f>
        <v>0</v>
      </c>
      <c r="W70" s="236"/>
      <c r="X70" s="236"/>
      <c r="AG70" t="s">
        <v>115</v>
      </c>
    </row>
    <row r="71" spans="1:60" outlineLevel="1" x14ac:dyDescent="0.2">
      <c r="A71" s="250">
        <v>24</v>
      </c>
      <c r="B71" s="251" t="s">
        <v>197</v>
      </c>
      <c r="C71" s="259" t="s">
        <v>198</v>
      </c>
      <c r="D71" s="252" t="s">
        <v>199</v>
      </c>
      <c r="E71" s="253">
        <v>2</v>
      </c>
      <c r="F71" s="254"/>
      <c r="G71" s="255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1"/>
      <c r="S71" s="231" t="s">
        <v>185</v>
      </c>
      <c r="T71" s="231" t="s">
        <v>161</v>
      </c>
      <c r="U71" s="231">
        <v>0</v>
      </c>
      <c r="V71" s="231">
        <f>ROUND(E71*U71,2)</f>
        <v>0</v>
      </c>
      <c r="W71" s="231"/>
      <c r="X71" s="231" t="s">
        <v>120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121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50">
        <v>25</v>
      </c>
      <c r="B72" s="251" t="s">
        <v>200</v>
      </c>
      <c r="C72" s="259" t="s">
        <v>201</v>
      </c>
      <c r="D72" s="252" t="s">
        <v>202</v>
      </c>
      <c r="E72" s="253">
        <v>8</v>
      </c>
      <c r="F72" s="254"/>
      <c r="G72" s="255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1"/>
      <c r="S72" s="231" t="s">
        <v>185</v>
      </c>
      <c r="T72" s="231" t="s">
        <v>161</v>
      </c>
      <c r="U72" s="231">
        <v>0</v>
      </c>
      <c r="V72" s="231">
        <f>ROUND(E72*U72,2)</f>
        <v>0</v>
      </c>
      <c r="W72" s="231"/>
      <c r="X72" s="231" t="s">
        <v>120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149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50">
        <v>26</v>
      </c>
      <c r="B73" s="251" t="s">
        <v>203</v>
      </c>
      <c r="C73" s="259" t="s">
        <v>204</v>
      </c>
      <c r="D73" s="252" t="s">
        <v>205</v>
      </c>
      <c r="E73" s="253">
        <v>2</v>
      </c>
      <c r="F73" s="254"/>
      <c r="G73" s="255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1"/>
      <c r="S73" s="231" t="s">
        <v>185</v>
      </c>
      <c r="T73" s="231" t="s">
        <v>161</v>
      </c>
      <c r="U73" s="231">
        <v>0</v>
      </c>
      <c r="V73" s="231">
        <f>ROUND(E73*U73,2)</f>
        <v>0</v>
      </c>
      <c r="W73" s="231"/>
      <c r="X73" s="231" t="s">
        <v>120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149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50">
        <v>27</v>
      </c>
      <c r="B74" s="251" t="s">
        <v>206</v>
      </c>
      <c r="C74" s="259" t="s">
        <v>207</v>
      </c>
      <c r="D74" s="252" t="s">
        <v>202</v>
      </c>
      <c r="E74" s="253">
        <v>2</v>
      </c>
      <c r="F74" s="254"/>
      <c r="G74" s="255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21</v>
      </c>
      <c r="M74" s="231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1"/>
      <c r="S74" s="231" t="s">
        <v>185</v>
      </c>
      <c r="T74" s="231" t="s">
        <v>161</v>
      </c>
      <c r="U74" s="231">
        <v>0</v>
      </c>
      <c r="V74" s="231">
        <f>ROUND(E74*U74,2)</f>
        <v>0</v>
      </c>
      <c r="W74" s="231"/>
      <c r="X74" s="231" t="s">
        <v>120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121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50">
        <v>28</v>
      </c>
      <c r="B75" s="251" t="s">
        <v>208</v>
      </c>
      <c r="C75" s="259" t="s">
        <v>209</v>
      </c>
      <c r="D75" s="252" t="s">
        <v>210</v>
      </c>
      <c r="E75" s="253">
        <v>1</v>
      </c>
      <c r="F75" s="254"/>
      <c r="G75" s="255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185</v>
      </c>
      <c r="T75" s="231" t="s">
        <v>161</v>
      </c>
      <c r="U75" s="231">
        <v>0</v>
      </c>
      <c r="V75" s="231">
        <f>ROUND(E75*U75,2)</f>
        <v>0</v>
      </c>
      <c r="W75" s="231"/>
      <c r="X75" s="231" t="s">
        <v>120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149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37" t="s">
        <v>114</v>
      </c>
      <c r="B76" s="238" t="s">
        <v>79</v>
      </c>
      <c r="C76" s="256" t="s">
        <v>80</v>
      </c>
      <c r="D76" s="239"/>
      <c r="E76" s="240"/>
      <c r="F76" s="241"/>
      <c r="G76" s="242">
        <f>SUMIF(AG77:AG81,"&lt;&gt;NOR",G77:G81)</f>
        <v>0</v>
      </c>
      <c r="H76" s="236"/>
      <c r="I76" s="236">
        <f>SUM(I77:I81)</f>
        <v>0</v>
      </c>
      <c r="J76" s="236"/>
      <c r="K76" s="236">
        <f>SUM(K77:K81)</f>
        <v>0</v>
      </c>
      <c r="L76" s="236"/>
      <c r="M76" s="236">
        <f>SUM(M77:M81)</f>
        <v>0</v>
      </c>
      <c r="N76" s="235"/>
      <c r="O76" s="235">
        <f>SUM(O77:O81)</f>
        <v>0.19</v>
      </c>
      <c r="P76" s="235"/>
      <c r="Q76" s="235">
        <f>SUM(Q77:Q81)</f>
        <v>0</v>
      </c>
      <c r="R76" s="236"/>
      <c r="S76" s="236"/>
      <c r="T76" s="236"/>
      <c r="U76" s="236"/>
      <c r="V76" s="236">
        <f>SUM(V77:V81)</f>
        <v>3.77</v>
      </c>
      <c r="W76" s="236"/>
      <c r="X76" s="236"/>
      <c r="AG76" t="s">
        <v>115</v>
      </c>
    </row>
    <row r="77" spans="1:60" outlineLevel="1" x14ac:dyDescent="0.2">
      <c r="A77" s="244">
        <v>29</v>
      </c>
      <c r="B77" s="245" t="s">
        <v>211</v>
      </c>
      <c r="C77" s="257" t="s">
        <v>212</v>
      </c>
      <c r="D77" s="246" t="s">
        <v>157</v>
      </c>
      <c r="E77" s="247">
        <v>39</v>
      </c>
      <c r="F77" s="248"/>
      <c r="G77" s="249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1.0000000000000001E-5</v>
      </c>
      <c r="O77" s="230">
        <f>ROUND(E77*N77,2)</f>
        <v>0</v>
      </c>
      <c r="P77" s="230">
        <v>0</v>
      </c>
      <c r="Q77" s="230">
        <f>ROUND(E77*P77,2)</f>
        <v>0</v>
      </c>
      <c r="R77" s="231"/>
      <c r="S77" s="231" t="s">
        <v>119</v>
      </c>
      <c r="T77" s="231" t="s">
        <v>119</v>
      </c>
      <c r="U77" s="231">
        <v>0.08</v>
      </c>
      <c r="V77" s="231">
        <f>ROUND(E77*U77,2)</f>
        <v>3.12</v>
      </c>
      <c r="W77" s="231"/>
      <c r="X77" s="231" t="s">
        <v>120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121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213</v>
      </c>
      <c r="D78" s="233"/>
      <c r="E78" s="234">
        <v>39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123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50">
        <v>30</v>
      </c>
      <c r="B79" s="251" t="s">
        <v>214</v>
      </c>
      <c r="C79" s="259" t="s">
        <v>215</v>
      </c>
      <c r="D79" s="252" t="s">
        <v>216</v>
      </c>
      <c r="E79" s="253">
        <v>1</v>
      </c>
      <c r="F79" s="254"/>
      <c r="G79" s="255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185</v>
      </c>
      <c r="T79" s="231" t="s">
        <v>161</v>
      </c>
      <c r="U79" s="231">
        <v>0.65</v>
      </c>
      <c r="V79" s="231">
        <f>ROUND(E79*U79,2)</f>
        <v>0.65</v>
      </c>
      <c r="W79" s="231"/>
      <c r="X79" s="231" t="s">
        <v>120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121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50">
        <v>31</v>
      </c>
      <c r="B80" s="251" t="s">
        <v>217</v>
      </c>
      <c r="C80" s="259" t="s">
        <v>218</v>
      </c>
      <c r="D80" s="252" t="s">
        <v>216</v>
      </c>
      <c r="E80" s="253">
        <v>33</v>
      </c>
      <c r="F80" s="254"/>
      <c r="G80" s="255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0">
        <v>5.0400000000000002E-3</v>
      </c>
      <c r="O80" s="230">
        <f>ROUND(E80*N80,2)</f>
        <v>0.17</v>
      </c>
      <c r="P80" s="230">
        <v>0</v>
      </c>
      <c r="Q80" s="230">
        <f>ROUND(E80*P80,2)</f>
        <v>0</v>
      </c>
      <c r="R80" s="231" t="s">
        <v>165</v>
      </c>
      <c r="S80" s="231" t="s">
        <v>119</v>
      </c>
      <c r="T80" s="231" t="s">
        <v>119</v>
      </c>
      <c r="U80" s="231">
        <v>0</v>
      </c>
      <c r="V80" s="231">
        <f>ROUND(E80*U80,2)</f>
        <v>0</v>
      </c>
      <c r="W80" s="231"/>
      <c r="X80" s="231" t="s">
        <v>166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167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50">
        <v>32</v>
      </c>
      <c r="B81" s="251" t="s">
        <v>219</v>
      </c>
      <c r="C81" s="259" t="s">
        <v>220</v>
      </c>
      <c r="D81" s="252" t="s">
        <v>216</v>
      </c>
      <c r="E81" s="253">
        <v>12</v>
      </c>
      <c r="F81" s="254"/>
      <c r="G81" s="255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1.6000000000000001E-3</v>
      </c>
      <c r="O81" s="230">
        <f>ROUND(E81*N81,2)</f>
        <v>0.02</v>
      </c>
      <c r="P81" s="230">
        <v>0</v>
      </c>
      <c r="Q81" s="230">
        <f>ROUND(E81*P81,2)</f>
        <v>0</v>
      </c>
      <c r="R81" s="231" t="s">
        <v>165</v>
      </c>
      <c r="S81" s="231" t="s">
        <v>119</v>
      </c>
      <c r="T81" s="231" t="s">
        <v>119</v>
      </c>
      <c r="U81" s="231">
        <v>0</v>
      </c>
      <c r="V81" s="231">
        <f>ROUND(E81*U81,2)</f>
        <v>0</v>
      </c>
      <c r="W81" s="231"/>
      <c r="X81" s="231" t="s">
        <v>166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167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x14ac:dyDescent="0.2">
      <c r="A82" s="237" t="s">
        <v>114</v>
      </c>
      <c r="B82" s="238" t="s">
        <v>81</v>
      </c>
      <c r="C82" s="256" t="s">
        <v>82</v>
      </c>
      <c r="D82" s="239"/>
      <c r="E82" s="240"/>
      <c r="F82" s="241"/>
      <c r="G82" s="242">
        <f>SUMIF(AG83:AG96,"&lt;&gt;NOR",G83:G96)</f>
        <v>0</v>
      </c>
      <c r="H82" s="236"/>
      <c r="I82" s="236">
        <f>SUM(I83:I96)</f>
        <v>0</v>
      </c>
      <c r="J82" s="236"/>
      <c r="K82" s="236">
        <f>SUM(K83:K96)</f>
        <v>0</v>
      </c>
      <c r="L82" s="236"/>
      <c r="M82" s="236">
        <f>SUM(M83:M96)</f>
        <v>0</v>
      </c>
      <c r="N82" s="235"/>
      <c r="O82" s="235">
        <f>SUM(O83:O96)</f>
        <v>55</v>
      </c>
      <c r="P82" s="235"/>
      <c r="Q82" s="235">
        <f>SUM(Q83:Q96)</f>
        <v>0</v>
      </c>
      <c r="R82" s="236"/>
      <c r="S82" s="236"/>
      <c r="T82" s="236"/>
      <c r="U82" s="236"/>
      <c r="V82" s="236">
        <f>SUM(V83:V96)</f>
        <v>110.72999999999999</v>
      </c>
      <c r="W82" s="236"/>
      <c r="X82" s="236"/>
      <c r="AG82" t="s">
        <v>115</v>
      </c>
    </row>
    <row r="83" spans="1:60" ht="22.5" outlineLevel="1" x14ac:dyDescent="0.2">
      <c r="A83" s="250">
        <v>33</v>
      </c>
      <c r="B83" s="251" t="s">
        <v>221</v>
      </c>
      <c r="C83" s="259" t="s">
        <v>222</v>
      </c>
      <c r="D83" s="252" t="s">
        <v>216</v>
      </c>
      <c r="E83" s="253">
        <v>94</v>
      </c>
      <c r="F83" s="254"/>
      <c r="G83" s="255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0">
        <v>0.11813</v>
      </c>
      <c r="O83" s="230">
        <f>ROUND(E83*N83,2)</f>
        <v>11.1</v>
      </c>
      <c r="P83" s="230">
        <v>0</v>
      </c>
      <c r="Q83" s="230">
        <f>ROUND(E83*P83,2)</f>
        <v>0</v>
      </c>
      <c r="R83" s="231"/>
      <c r="S83" s="231" t="s">
        <v>119</v>
      </c>
      <c r="T83" s="231" t="s">
        <v>119</v>
      </c>
      <c r="U83" s="231">
        <v>0.25</v>
      </c>
      <c r="V83" s="231">
        <f>ROUND(E83*U83,2)</f>
        <v>23.5</v>
      </c>
      <c r="W83" s="231"/>
      <c r="X83" s="231" t="s">
        <v>120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121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50">
        <v>34</v>
      </c>
      <c r="B84" s="251" t="s">
        <v>223</v>
      </c>
      <c r="C84" s="259" t="s">
        <v>224</v>
      </c>
      <c r="D84" s="252" t="s">
        <v>216</v>
      </c>
      <c r="E84" s="253">
        <v>2</v>
      </c>
      <c r="F84" s="254"/>
      <c r="G84" s="255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0">
        <v>6.0589999999999998E-2</v>
      </c>
      <c r="O84" s="230">
        <f>ROUND(E84*N84,2)</f>
        <v>0.12</v>
      </c>
      <c r="P84" s="230">
        <v>0</v>
      </c>
      <c r="Q84" s="230">
        <f>ROUND(E84*P84,2)</f>
        <v>0</v>
      </c>
      <c r="R84" s="231"/>
      <c r="S84" s="231" t="s">
        <v>119</v>
      </c>
      <c r="T84" s="231" t="s">
        <v>119</v>
      </c>
      <c r="U84" s="231">
        <v>0.25</v>
      </c>
      <c r="V84" s="231">
        <f>ROUND(E84*U84,2)</f>
        <v>0.5</v>
      </c>
      <c r="W84" s="231"/>
      <c r="X84" s="231" t="s">
        <v>120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121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50">
        <v>35</v>
      </c>
      <c r="B85" s="251" t="s">
        <v>225</v>
      </c>
      <c r="C85" s="259" t="s">
        <v>226</v>
      </c>
      <c r="D85" s="252" t="s">
        <v>216</v>
      </c>
      <c r="E85" s="253">
        <v>2</v>
      </c>
      <c r="F85" s="254"/>
      <c r="G85" s="255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7.8119999999999995E-2</v>
      </c>
      <c r="O85" s="230">
        <f>ROUND(E85*N85,2)</f>
        <v>0.16</v>
      </c>
      <c r="P85" s="230">
        <v>0</v>
      </c>
      <c r="Q85" s="230">
        <f>ROUND(E85*P85,2)</f>
        <v>0</v>
      </c>
      <c r="R85" s="231"/>
      <c r="S85" s="231" t="s">
        <v>119</v>
      </c>
      <c r="T85" s="231" t="s">
        <v>119</v>
      </c>
      <c r="U85" s="231">
        <v>0.12</v>
      </c>
      <c r="V85" s="231">
        <f>ROUND(E85*U85,2)</f>
        <v>0.24</v>
      </c>
      <c r="W85" s="231"/>
      <c r="X85" s="231" t="s">
        <v>120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121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50">
        <v>36</v>
      </c>
      <c r="B86" s="251" t="s">
        <v>227</v>
      </c>
      <c r="C86" s="259" t="s">
        <v>228</v>
      </c>
      <c r="D86" s="252" t="s">
        <v>216</v>
      </c>
      <c r="E86" s="253">
        <v>4</v>
      </c>
      <c r="F86" s="254"/>
      <c r="G86" s="255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0">
        <v>1.42E-3</v>
      </c>
      <c r="O86" s="230">
        <f>ROUND(E86*N86,2)</f>
        <v>0.01</v>
      </c>
      <c r="P86" s="230">
        <v>0</v>
      </c>
      <c r="Q86" s="230">
        <f>ROUND(E86*P86,2)</f>
        <v>0</v>
      </c>
      <c r="R86" s="231"/>
      <c r="S86" s="231" t="s">
        <v>119</v>
      </c>
      <c r="T86" s="231" t="s">
        <v>119</v>
      </c>
      <c r="U86" s="231">
        <v>0.02</v>
      </c>
      <c r="V86" s="231">
        <f>ROUND(E86*U86,2)</f>
        <v>0.08</v>
      </c>
      <c r="W86" s="231"/>
      <c r="X86" s="231" t="s">
        <v>120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121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50">
        <v>37</v>
      </c>
      <c r="B87" s="251" t="s">
        <v>229</v>
      </c>
      <c r="C87" s="259" t="s">
        <v>230</v>
      </c>
      <c r="D87" s="252" t="s">
        <v>216</v>
      </c>
      <c r="E87" s="253">
        <v>94</v>
      </c>
      <c r="F87" s="254"/>
      <c r="G87" s="255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2.0999999999999999E-3</v>
      </c>
      <c r="O87" s="230">
        <f>ROUND(E87*N87,2)</f>
        <v>0.2</v>
      </c>
      <c r="P87" s="230">
        <v>0</v>
      </c>
      <c r="Q87" s="230">
        <f>ROUND(E87*P87,2)</f>
        <v>0</v>
      </c>
      <c r="R87" s="231"/>
      <c r="S87" s="231" t="s">
        <v>119</v>
      </c>
      <c r="T87" s="231" t="s">
        <v>119</v>
      </c>
      <c r="U87" s="231">
        <v>0.05</v>
      </c>
      <c r="V87" s="231">
        <f>ROUND(E87*U87,2)</f>
        <v>4.7</v>
      </c>
      <c r="W87" s="231"/>
      <c r="X87" s="231" t="s">
        <v>120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121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50">
        <v>38</v>
      </c>
      <c r="B88" s="251" t="s">
        <v>231</v>
      </c>
      <c r="C88" s="259" t="s">
        <v>232</v>
      </c>
      <c r="D88" s="252" t="s">
        <v>216</v>
      </c>
      <c r="E88" s="253">
        <v>4</v>
      </c>
      <c r="F88" s="254"/>
      <c r="G88" s="255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1.0499999999999999E-3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119</v>
      </c>
      <c r="T88" s="231" t="s">
        <v>119</v>
      </c>
      <c r="U88" s="231">
        <v>0.05</v>
      </c>
      <c r="V88" s="231">
        <f>ROUND(E88*U88,2)</f>
        <v>0.2</v>
      </c>
      <c r="W88" s="231"/>
      <c r="X88" s="231" t="s">
        <v>120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121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44">
        <v>39</v>
      </c>
      <c r="B89" s="245" t="s">
        <v>233</v>
      </c>
      <c r="C89" s="257" t="s">
        <v>234</v>
      </c>
      <c r="D89" s="246" t="s">
        <v>157</v>
      </c>
      <c r="E89" s="247">
        <v>96</v>
      </c>
      <c r="F89" s="248"/>
      <c r="G89" s="249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0.11260000000000001</v>
      </c>
      <c r="O89" s="230">
        <f>ROUND(E89*N89,2)</f>
        <v>10.81</v>
      </c>
      <c r="P89" s="230">
        <v>0</v>
      </c>
      <c r="Q89" s="230">
        <f>ROUND(E89*P89,2)</f>
        <v>0</v>
      </c>
      <c r="R89" s="231"/>
      <c r="S89" s="231" t="s">
        <v>119</v>
      </c>
      <c r="T89" s="231" t="s">
        <v>119</v>
      </c>
      <c r="U89" s="231">
        <v>0.55000000000000004</v>
      </c>
      <c r="V89" s="231">
        <f>ROUND(E89*U89,2)</f>
        <v>52.8</v>
      </c>
      <c r="W89" s="231"/>
      <c r="X89" s="231" t="s">
        <v>120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121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28"/>
      <c r="B90" s="229"/>
      <c r="C90" s="258" t="s">
        <v>235</v>
      </c>
      <c r="D90" s="233"/>
      <c r="E90" s="234">
        <v>96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123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 x14ac:dyDescent="0.2">
      <c r="A91" s="244">
        <v>40</v>
      </c>
      <c r="B91" s="245" t="s">
        <v>236</v>
      </c>
      <c r="C91" s="257" t="s">
        <v>237</v>
      </c>
      <c r="D91" s="246" t="s">
        <v>157</v>
      </c>
      <c r="E91" s="247">
        <v>148</v>
      </c>
      <c r="F91" s="248"/>
      <c r="G91" s="249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0.10249999999999999</v>
      </c>
      <c r="O91" s="230">
        <f>ROUND(E91*N91,2)</f>
        <v>15.17</v>
      </c>
      <c r="P91" s="230">
        <v>0</v>
      </c>
      <c r="Q91" s="230">
        <f>ROUND(E91*P91,2)</f>
        <v>0</v>
      </c>
      <c r="R91" s="231"/>
      <c r="S91" s="231" t="s">
        <v>119</v>
      </c>
      <c r="T91" s="231" t="s">
        <v>119</v>
      </c>
      <c r="U91" s="231">
        <v>0.14000000000000001</v>
      </c>
      <c r="V91" s="231">
        <f>ROUND(E91*U91,2)</f>
        <v>20.72</v>
      </c>
      <c r="W91" s="231"/>
      <c r="X91" s="231" t="s">
        <v>120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121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58" t="s">
        <v>238</v>
      </c>
      <c r="D92" s="233"/>
      <c r="E92" s="234">
        <v>148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123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4">
        <v>41</v>
      </c>
      <c r="B93" s="245" t="s">
        <v>239</v>
      </c>
      <c r="C93" s="257" t="s">
        <v>240</v>
      </c>
      <c r="D93" s="246" t="s">
        <v>118</v>
      </c>
      <c r="E93" s="247">
        <v>5.55</v>
      </c>
      <c r="F93" s="248"/>
      <c r="G93" s="249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2.5249999999999999</v>
      </c>
      <c r="O93" s="230">
        <f>ROUND(E93*N93,2)</f>
        <v>14.01</v>
      </c>
      <c r="P93" s="230">
        <v>0</v>
      </c>
      <c r="Q93" s="230">
        <f>ROUND(E93*P93,2)</f>
        <v>0</v>
      </c>
      <c r="R93" s="231"/>
      <c r="S93" s="231" t="s">
        <v>119</v>
      </c>
      <c r="T93" s="231" t="s">
        <v>119</v>
      </c>
      <c r="U93" s="231">
        <v>1.44</v>
      </c>
      <c r="V93" s="231">
        <f>ROUND(E93*U93,2)</f>
        <v>7.99</v>
      </c>
      <c r="W93" s="231"/>
      <c r="X93" s="231" t="s">
        <v>120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121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58" t="s">
        <v>241</v>
      </c>
      <c r="D94" s="233"/>
      <c r="E94" s="234">
        <v>5.55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123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44">
        <v>42</v>
      </c>
      <c r="B95" s="245" t="s">
        <v>242</v>
      </c>
      <c r="C95" s="257" t="s">
        <v>243</v>
      </c>
      <c r="D95" s="246" t="s">
        <v>216</v>
      </c>
      <c r="E95" s="247">
        <v>155.4</v>
      </c>
      <c r="F95" s="248"/>
      <c r="G95" s="249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21</v>
      </c>
      <c r="M95" s="231">
        <f>G95*(1+L95/100)</f>
        <v>0</v>
      </c>
      <c r="N95" s="230">
        <v>2.1999999999999999E-2</v>
      </c>
      <c r="O95" s="230">
        <f>ROUND(E95*N95,2)</f>
        <v>3.42</v>
      </c>
      <c r="P95" s="230">
        <v>0</v>
      </c>
      <c r="Q95" s="230">
        <f>ROUND(E95*P95,2)</f>
        <v>0</v>
      </c>
      <c r="R95" s="231" t="s">
        <v>165</v>
      </c>
      <c r="S95" s="231" t="s">
        <v>119</v>
      </c>
      <c r="T95" s="231" t="s">
        <v>119</v>
      </c>
      <c r="U95" s="231">
        <v>0</v>
      </c>
      <c r="V95" s="231">
        <f>ROUND(E95*U95,2)</f>
        <v>0</v>
      </c>
      <c r="W95" s="231"/>
      <c r="X95" s="231" t="s">
        <v>166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167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58" t="s">
        <v>244</v>
      </c>
      <c r="D96" s="233"/>
      <c r="E96" s="234">
        <v>155.4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123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37" t="s">
        <v>114</v>
      </c>
      <c r="B97" s="238" t="s">
        <v>83</v>
      </c>
      <c r="C97" s="256" t="s">
        <v>84</v>
      </c>
      <c r="D97" s="239"/>
      <c r="E97" s="240"/>
      <c r="F97" s="241"/>
      <c r="G97" s="242">
        <f>SUMIF(AG98:AG118,"&lt;&gt;NOR",G98:G118)</f>
        <v>0</v>
      </c>
      <c r="H97" s="236"/>
      <c r="I97" s="236">
        <f>SUM(I98:I118)</f>
        <v>0</v>
      </c>
      <c r="J97" s="236"/>
      <c r="K97" s="236">
        <f>SUM(K98:K118)</f>
        <v>0</v>
      </c>
      <c r="L97" s="236"/>
      <c r="M97" s="236">
        <f>SUM(M98:M118)</f>
        <v>0</v>
      </c>
      <c r="N97" s="235"/>
      <c r="O97" s="235">
        <f>SUM(O98:O118)</f>
        <v>31.22</v>
      </c>
      <c r="P97" s="235"/>
      <c r="Q97" s="235">
        <f>SUM(Q98:Q118)</f>
        <v>1229.7799999999997</v>
      </c>
      <c r="R97" s="236"/>
      <c r="S97" s="236"/>
      <c r="T97" s="236"/>
      <c r="U97" s="236"/>
      <c r="V97" s="236">
        <f>SUM(V98:V118)</f>
        <v>703.2700000000001</v>
      </c>
      <c r="W97" s="236"/>
      <c r="X97" s="236"/>
      <c r="AG97" t="s">
        <v>115</v>
      </c>
    </row>
    <row r="98" spans="1:60" outlineLevel="1" x14ac:dyDescent="0.2">
      <c r="A98" s="244">
        <v>43</v>
      </c>
      <c r="B98" s="245" t="s">
        <v>245</v>
      </c>
      <c r="C98" s="257" t="s">
        <v>246</v>
      </c>
      <c r="D98" s="246" t="s">
        <v>153</v>
      </c>
      <c r="E98" s="247">
        <v>96</v>
      </c>
      <c r="F98" s="248"/>
      <c r="G98" s="249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0</v>
      </c>
      <c r="O98" s="230">
        <f>ROUND(E98*N98,2)</f>
        <v>0</v>
      </c>
      <c r="P98" s="230">
        <v>0.22500000000000001</v>
      </c>
      <c r="Q98" s="230">
        <f>ROUND(E98*P98,2)</f>
        <v>21.6</v>
      </c>
      <c r="R98" s="231"/>
      <c r="S98" s="231" t="s">
        <v>119</v>
      </c>
      <c r="T98" s="231" t="s">
        <v>119</v>
      </c>
      <c r="U98" s="231">
        <v>0.14000000000000001</v>
      </c>
      <c r="V98" s="231">
        <f>ROUND(E98*U98,2)</f>
        <v>13.44</v>
      </c>
      <c r="W98" s="231"/>
      <c r="X98" s="231" t="s">
        <v>120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121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58" t="s">
        <v>182</v>
      </c>
      <c r="D99" s="233"/>
      <c r="E99" s="234">
        <v>96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123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4">
        <v>44</v>
      </c>
      <c r="B100" s="245" t="s">
        <v>247</v>
      </c>
      <c r="C100" s="257" t="s">
        <v>248</v>
      </c>
      <c r="D100" s="246" t="s">
        <v>153</v>
      </c>
      <c r="E100" s="247">
        <v>1248</v>
      </c>
      <c r="F100" s="248"/>
      <c r="G100" s="249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0.94199999999999995</v>
      </c>
      <c r="Q100" s="230">
        <f>ROUND(E100*P100,2)</f>
        <v>1175.6199999999999</v>
      </c>
      <c r="R100" s="231"/>
      <c r="S100" s="231" t="s">
        <v>119</v>
      </c>
      <c r="T100" s="231" t="s">
        <v>119</v>
      </c>
      <c r="U100" s="231">
        <v>0.14990000000000001</v>
      </c>
      <c r="V100" s="231">
        <f>ROUND(E100*U100,2)</f>
        <v>187.08</v>
      </c>
      <c r="W100" s="231"/>
      <c r="X100" s="231" t="s">
        <v>120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121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58" t="s">
        <v>162</v>
      </c>
      <c r="D101" s="233"/>
      <c r="E101" s="234">
        <v>1248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123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4">
        <v>45</v>
      </c>
      <c r="B102" s="245" t="s">
        <v>249</v>
      </c>
      <c r="C102" s="257" t="s">
        <v>250</v>
      </c>
      <c r="D102" s="246" t="s">
        <v>157</v>
      </c>
      <c r="E102" s="247">
        <v>148</v>
      </c>
      <c r="F102" s="248"/>
      <c r="G102" s="24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0.22</v>
      </c>
      <c r="Q102" s="230">
        <f>ROUND(E102*P102,2)</f>
        <v>32.56</v>
      </c>
      <c r="R102" s="231"/>
      <c r="S102" s="231" t="s">
        <v>119</v>
      </c>
      <c r="T102" s="231" t="s">
        <v>119</v>
      </c>
      <c r="U102" s="231">
        <v>0.14000000000000001</v>
      </c>
      <c r="V102" s="231">
        <f>ROUND(E102*U102,2)</f>
        <v>20.72</v>
      </c>
      <c r="W102" s="231"/>
      <c r="X102" s="231" t="s">
        <v>120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121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58" t="s">
        <v>238</v>
      </c>
      <c r="D103" s="233"/>
      <c r="E103" s="234">
        <v>148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123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2.5" outlineLevel="1" x14ac:dyDescent="0.2">
      <c r="A104" s="244">
        <v>46</v>
      </c>
      <c r="B104" s="245" t="s">
        <v>130</v>
      </c>
      <c r="C104" s="257" t="s">
        <v>131</v>
      </c>
      <c r="D104" s="246" t="s">
        <v>118</v>
      </c>
      <c r="E104" s="247">
        <v>524.16</v>
      </c>
      <c r="F104" s="248"/>
      <c r="G104" s="249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1"/>
      <c r="S104" s="231" t="s">
        <v>119</v>
      </c>
      <c r="T104" s="231" t="s">
        <v>119</v>
      </c>
      <c r="U104" s="231">
        <v>0.01</v>
      </c>
      <c r="V104" s="231">
        <f>ROUND(E104*U104,2)</f>
        <v>5.24</v>
      </c>
      <c r="W104" s="231"/>
      <c r="X104" s="231" t="s">
        <v>120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121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58" t="s">
        <v>251</v>
      </c>
      <c r="D105" s="233"/>
      <c r="E105" s="234">
        <v>524.16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123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50">
        <v>47</v>
      </c>
      <c r="B106" s="251" t="s">
        <v>252</v>
      </c>
      <c r="C106" s="259" t="s">
        <v>253</v>
      </c>
      <c r="D106" s="252" t="s">
        <v>142</v>
      </c>
      <c r="E106" s="253">
        <v>26.207999999999998</v>
      </c>
      <c r="F106" s="254"/>
      <c r="G106" s="255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119</v>
      </c>
      <c r="T106" s="231" t="s">
        <v>119</v>
      </c>
      <c r="U106" s="231">
        <v>6.0000000000000001E-3</v>
      </c>
      <c r="V106" s="231">
        <f>ROUND(E106*U106,2)</f>
        <v>0.16</v>
      </c>
      <c r="W106" s="231"/>
      <c r="X106" s="231" t="s">
        <v>120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121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50">
        <v>48</v>
      </c>
      <c r="B107" s="251" t="s">
        <v>254</v>
      </c>
      <c r="C107" s="259" t="s">
        <v>255</v>
      </c>
      <c r="D107" s="252" t="s">
        <v>142</v>
      </c>
      <c r="E107" s="253">
        <v>262.08</v>
      </c>
      <c r="F107" s="254"/>
      <c r="G107" s="255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1"/>
      <c r="S107" s="231" t="s">
        <v>119</v>
      </c>
      <c r="T107" s="231" t="s">
        <v>119</v>
      </c>
      <c r="U107" s="231">
        <v>0</v>
      </c>
      <c r="V107" s="231">
        <f>ROUND(E107*U107,2)</f>
        <v>0</v>
      </c>
      <c r="W107" s="231"/>
      <c r="X107" s="231" t="s">
        <v>120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121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44">
        <v>49</v>
      </c>
      <c r="B108" s="245" t="s">
        <v>256</v>
      </c>
      <c r="C108" s="257" t="s">
        <v>257</v>
      </c>
      <c r="D108" s="246" t="s">
        <v>142</v>
      </c>
      <c r="E108" s="247">
        <v>891.072</v>
      </c>
      <c r="F108" s="248"/>
      <c r="G108" s="249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21</v>
      </c>
      <c r="M108" s="231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1"/>
      <c r="S108" s="231" t="s">
        <v>119</v>
      </c>
      <c r="T108" s="231" t="s">
        <v>119</v>
      </c>
      <c r="U108" s="231">
        <v>0</v>
      </c>
      <c r="V108" s="231">
        <f>ROUND(E108*U108,2)</f>
        <v>0</v>
      </c>
      <c r="W108" s="231"/>
      <c r="X108" s="231" t="s">
        <v>120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121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58" t="s">
        <v>258</v>
      </c>
      <c r="D109" s="233"/>
      <c r="E109" s="234">
        <v>891.072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123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4">
        <v>50</v>
      </c>
      <c r="B110" s="245" t="s">
        <v>259</v>
      </c>
      <c r="C110" s="257" t="s">
        <v>260</v>
      </c>
      <c r="D110" s="246" t="s">
        <v>142</v>
      </c>
      <c r="E110" s="247">
        <v>4.4400000000000004</v>
      </c>
      <c r="F110" s="248"/>
      <c r="G110" s="249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1"/>
      <c r="S110" s="231" t="s">
        <v>119</v>
      </c>
      <c r="T110" s="231" t="s">
        <v>119</v>
      </c>
      <c r="U110" s="231">
        <v>0.49</v>
      </c>
      <c r="V110" s="231">
        <f>ROUND(E110*U110,2)</f>
        <v>2.1800000000000002</v>
      </c>
      <c r="W110" s="231"/>
      <c r="X110" s="231" t="s">
        <v>120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121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58" t="s">
        <v>261</v>
      </c>
      <c r="D111" s="233"/>
      <c r="E111" s="234">
        <v>4.4400000000000004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123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50">
        <v>51</v>
      </c>
      <c r="B112" s="251" t="s">
        <v>262</v>
      </c>
      <c r="C112" s="259" t="s">
        <v>263</v>
      </c>
      <c r="D112" s="252" t="s">
        <v>142</v>
      </c>
      <c r="E112" s="253">
        <v>44.4</v>
      </c>
      <c r="F112" s="254"/>
      <c r="G112" s="255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119</v>
      </c>
      <c r="T112" s="231" t="s">
        <v>119</v>
      </c>
      <c r="U112" s="231">
        <v>0</v>
      </c>
      <c r="V112" s="231">
        <f>ROUND(E112*U112,2)</f>
        <v>0</v>
      </c>
      <c r="W112" s="231"/>
      <c r="X112" s="231" t="s">
        <v>120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121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2.5" outlineLevel="1" x14ac:dyDescent="0.2">
      <c r="A113" s="250">
        <v>52</v>
      </c>
      <c r="B113" s="251" t="s">
        <v>264</v>
      </c>
      <c r="C113" s="259" t="s">
        <v>265</v>
      </c>
      <c r="D113" s="252" t="s">
        <v>142</v>
      </c>
      <c r="E113" s="253">
        <v>4.4400000000000004</v>
      </c>
      <c r="F113" s="254"/>
      <c r="G113" s="255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21</v>
      </c>
      <c r="M113" s="231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1"/>
      <c r="S113" s="231" t="s">
        <v>119</v>
      </c>
      <c r="T113" s="231" t="s">
        <v>119</v>
      </c>
      <c r="U113" s="231">
        <v>0</v>
      </c>
      <c r="V113" s="231">
        <f>ROUND(E113*U113,2)</f>
        <v>0</v>
      </c>
      <c r="W113" s="231"/>
      <c r="X113" s="231" t="s">
        <v>120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121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44">
        <v>53</v>
      </c>
      <c r="B114" s="245" t="s">
        <v>266</v>
      </c>
      <c r="C114" s="257" t="s">
        <v>267</v>
      </c>
      <c r="D114" s="246" t="s">
        <v>142</v>
      </c>
      <c r="E114" s="247">
        <v>26.207999999999998</v>
      </c>
      <c r="F114" s="248"/>
      <c r="G114" s="249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1"/>
      <c r="S114" s="231" t="s">
        <v>119</v>
      </c>
      <c r="T114" s="231" t="s">
        <v>119</v>
      </c>
      <c r="U114" s="231">
        <v>0</v>
      </c>
      <c r="V114" s="231">
        <f>ROUND(E114*U114,2)</f>
        <v>0</v>
      </c>
      <c r="W114" s="231"/>
      <c r="X114" s="231" t="s">
        <v>120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121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58" t="s">
        <v>268</v>
      </c>
      <c r="D115" s="233"/>
      <c r="E115" s="234">
        <v>26.207999999999998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123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4">
        <v>54</v>
      </c>
      <c r="B116" s="245" t="s">
        <v>269</v>
      </c>
      <c r="C116" s="257" t="s">
        <v>270</v>
      </c>
      <c r="D116" s="246" t="s">
        <v>153</v>
      </c>
      <c r="E116" s="247">
        <v>1248</v>
      </c>
      <c r="F116" s="248"/>
      <c r="G116" s="249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0">
        <v>2.5020000000000001E-2</v>
      </c>
      <c r="O116" s="230">
        <f>ROUND(E116*N116,2)</f>
        <v>31.22</v>
      </c>
      <c r="P116" s="230">
        <v>0</v>
      </c>
      <c r="Q116" s="230">
        <f>ROUND(E116*P116,2)</f>
        <v>0</v>
      </c>
      <c r="R116" s="231"/>
      <c r="S116" s="231" t="s">
        <v>185</v>
      </c>
      <c r="T116" s="231" t="s">
        <v>161</v>
      </c>
      <c r="U116" s="231">
        <v>0.38</v>
      </c>
      <c r="V116" s="231">
        <f>ROUND(E116*U116,2)</f>
        <v>474.24</v>
      </c>
      <c r="W116" s="231"/>
      <c r="X116" s="231" t="s">
        <v>120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121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28"/>
      <c r="B117" s="229"/>
      <c r="C117" s="258" t="s">
        <v>162</v>
      </c>
      <c r="D117" s="233"/>
      <c r="E117" s="234">
        <v>1248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123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50">
        <v>55</v>
      </c>
      <c r="B118" s="251" t="s">
        <v>271</v>
      </c>
      <c r="C118" s="259" t="s">
        <v>272</v>
      </c>
      <c r="D118" s="252" t="s">
        <v>273</v>
      </c>
      <c r="E118" s="253">
        <v>1</v>
      </c>
      <c r="F118" s="254"/>
      <c r="G118" s="255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0</v>
      </c>
      <c r="O118" s="230">
        <f>ROUND(E118*N118,2)</f>
        <v>0</v>
      </c>
      <c r="P118" s="230">
        <v>2.48E-3</v>
      </c>
      <c r="Q118" s="230">
        <f>ROUND(E118*P118,2)</f>
        <v>0</v>
      </c>
      <c r="R118" s="231"/>
      <c r="S118" s="231" t="s">
        <v>185</v>
      </c>
      <c r="T118" s="231" t="s">
        <v>161</v>
      </c>
      <c r="U118" s="231">
        <v>0.20599999999999999</v>
      </c>
      <c r="V118" s="231">
        <f>ROUND(E118*U118,2)</f>
        <v>0.21</v>
      </c>
      <c r="W118" s="231"/>
      <c r="X118" s="231" t="s">
        <v>120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121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">
      <c r="A119" s="237" t="s">
        <v>114</v>
      </c>
      <c r="B119" s="238" t="s">
        <v>85</v>
      </c>
      <c r="C119" s="256" t="s">
        <v>86</v>
      </c>
      <c r="D119" s="239"/>
      <c r="E119" s="240"/>
      <c r="F119" s="241"/>
      <c r="G119" s="242">
        <f>SUMIF(AG120:AG125,"&lt;&gt;NOR",G120:G125)</f>
        <v>0</v>
      </c>
      <c r="H119" s="236"/>
      <c r="I119" s="236">
        <f>SUM(I120:I125)</f>
        <v>0</v>
      </c>
      <c r="J119" s="236"/>
      <c r="K119" s="236">
        <f>SUM(K120:K125)</f>
        <v>0</v>
      </c>
      <c r="L119" s="236"/>
      <c r="M119" s="236">
        <f>SUM(M120:M125)</f>
        <v>0</v>
      </c>
      <c r="N119" s="235"/>
      <c r="O119" s="235">
        <f>SUM(O120:O125)</f>
        <v>4.88</v>
      </c>
      <c r="P119" s="235"/>
      <c r="Q119" s="235">
        <f>SUM(Q120:Q125)</f>
        <v>0</v>
      </c>
      <c r="R119" s="236"/>
      <c r="S119" s="236"/>
      <c r="T119" s="236"/>
      <c r="U119" s="236"/>
      <c r="V119" s="236">
        <f>SUM(V120:V125)</f>
        <v>198.13000000000002</v>
      </c>
      <c r="W119" s="236"/>
      <c r="X119" s="236"/>
      <c r="AG119" t="s">
        <v>115</v>
      </c>
    </row>
    <row r="120" spans="1:60" ht="22.5" outlineLevel="1" x14ac:dyDescent="0.2">
      <c r="A120" s="244">
        <v>56</v>
      </c>
      <c r="B120" s="245" t="s">
        <v>274</v>
      </c>
      <c r="C120" s="257" t="s">
        <v>275</v>
      </c>
      <c r="D120" s="246" t="s">
        <v>157</v>
      </c>
      <c r="E120" s="247">
        <v>260</v>
      </c>
      <c r="F120" s="248"/>
      <c r="G120" s="249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21</v>
      </c>
      <c r="M120" s="231">
        <f>G120*(1+L120/100)</f>
        <v>0</v>
      </c>
      <c r="N120" s="230">
        <v>1.8589999999999999E-2</v>
      </c>
      <c r="O120" s="230">
        <f>ROUND(E120*N120,2)</f>
        <v>4.83</v>
      </c>
      <c r="P120" s="230">
        <v>0</v>
      </c>
      <c r="Q120" s="230">
        <f>ROUND(E120*P120,2)</f>
        <v>0</v>
      </c>
      <c r="R120" s="231"/>
      <c r="S120" s="231" t="s">
        <v>185</v>
      </c>
      <c r="T120" s="231" t="s">
        <v>161</v>
      </c>
      <c r="U120" s="231">
        <v>0.55059999999999998</v>
      </c>
      <c r="V120" s="231">
        <f>ROUND(E120*U120,2)</f>
        <v>143.16</v>
      </c>
      <c r="W120" s="231"/>
      <c r="X120" s="231" t="s">
        <v>120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121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58" t="s">
        <v>276</v>
      </c>
      <c r="D121" s="233"/>
      <c r="E121" s="234">
        <v>260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123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44">
        <v>57</v>
      </c>
      <c r="B122" s="245" t="s">
        <v>277</v>
      </c>
      <c r="C122" s="257" t="s">
        <v>278</v>
      </c>
      <c r="D122" s="246" t="s">
        <v>279</v>
      </c>
      <c r="E122" s="247">
        <v>138.16</v>
      </c>
      <c r="F122" s="248"/>
      <c r="G122" s="249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0">
        <v>6.0000000000000002E-5</v>
      </c>
      <c r="O122" s="230">
        <f>ROUND(E122*N122,2)</f>
        <v>0.01</v>
      </c>
      <c r="P122" s="230">
        <v>0</v>
      </c>
      <c r="Q122" s="230">
        <f>ROUND(E122*P122,2)</f>
        <v>0</v>
      </c>
      <c r="R122" s="231"/>
      <c r="S122" s="231" t="s">
        <v>185</v>
      </c>
      <c r="T122" s="231" t="s">
        <v>161</v>
      </c>
      <c r="U122" s="231">
        <v>0.3</v>
      </c>
      <c r="V122" s="231">
        <f>ROUND(E122*U122,2)</f>
        <v>41.45</v>
      </c>
      <c r="W122" s="231"/>
      <c r="X122" s="231" t="s">
        <v>120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121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28"/>
      <c r="B123" s="229"/>
      <c r="C123" s="258" t="s">
        <v>280</v>
      </c>
      <c r="D123" s="233"/>
      <c r="E123" s="234">
        <v>138.16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123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4">
        <v>58</v>
      </c>
      <c r="B124" s="245" t="s">
        <v>281</v>
      </c>
      <c r="C124" s="257" t="s">
        <v>282</v>
      </c>
      <c r="D124" s="246" t="s">
        <v>153</v>
      </c>
      <c r="E124" s="247">
        <v>104</v>
      </c>
      <c r="F124" s="248"/>
      <c r="G124" s="249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21</v>
      </c>
      <c r="M124" s="231">
        <f>G124*(1+L124/100)</f>
        <v>0</v>
      </c>
      <c r="N124" s="230">
        <v>4.2000000000000002E-4</v>
      </c>
      <c r="O124" s="230">
        <f>ROUND(E124*N124,2)</f>
        <v>0.04</v>
      </c>
      <c r="P124" s="230">
        <v>0</v>
      </c>
      <c r="Q124" s="230">
        <f>ROUND(E124*P124,2)</f>
        <v>0</v>
      </c>
      <c r="R124" s="231"/>
      <c r="S124" s="231" t="s">
        <v>185</v>
      </c>
      <c r="T124" s="231" t="s">
        <v>161</v>
      </c>
      <c r="U124" s="231">
        <v>0.13</v>
      </c>
      <c r="V124" s="231">
        <f>ROUND(E124*U124,2)</f>
        <v>13.52</v>
      </c>
      <c r="W124" s="231"/>
      <c r="X124" s="231" t="s">
        <v>120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121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58" t="s">
        <v>283</v>
      </c>
      <c r="D125" s="233"/>
      <c r="E125" s="234">
        <v>104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123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3"/>
      <c r="B126" s="4"/>
      <c r="C126" s="260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v>15</v>
      </c>
      <c r="AF126">
        <v>21</v>
      </c>
      <c r="AG126" t="s">
        <v>101</v>
      </c>
    </row>
    <row r="127" spans="1:60" x14ac:dyDescent="0.2">
      <c r="A127" s="214"/>
      <c r="B127" s="215" t="s">
        <v>31</v>
      </c>
      <c r="C127" s="261"/>
      <c r="D127" s="216"/>
      <c r="E127" s="217"/>
      <c r="F127" s="217"/>
      <c r="G127" s="243">
        <f>G8+G35+G48+G70+G76+G82+G97+G119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f>SUMIF(L7:L125,AE126,G7:G125)</f>
        <v>0</v>
      </c>
      <c r="AF127">
        <f>SUMIF(L7:L125,AF126,G7:G125)</f>
        <v>0</v>
      </c>
      <c r="AG127" t="s">
        <v>284</v>
      </c>
    </row>
    <row r="128" spans="1:60" x14ac:dyDescent="0.2">
      <c r="A128" s="3"/>
      <c r="B128" s="4"/>
      <c r="C128" s="260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3"/>
      <c r="B129" s="4"/>
      <c r="C129" s="260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18" t="s">
        <v>285</v>
      </c>
      <c r="B130" s="218"/>
      <c r="C130" s="262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19"/>
      <c r="B131" s="220"/>
      <c r="C131" s="263"/>
      <c r="D131" s="220"/>
      <c r="E131" s="220"/>
      <c r="F131" s="220"/>
      <c r="G131" s="221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G131" t="s">
        <v>286</v>
      </c>
    </row>
    <row r="132" spans="1:33" x14ac:dyDescent="0.2">
      <c r="A132" s="222"/>
      <c r="B132" s="223"/>
      <c r="C132" s="264"/>
      <c r="D132" s="223"/>
      <c r="E132" s="223"/>
      <c r="F132" s="223"/>
      <c r="G132" s="224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22"/>
      <c r="B133" s="223"/>
      <c r="C133" s="264"/>
      <c r="D133" s="223"/>
      <c r="E133" s="223"/>
      <c r="F133" s="223"/>
      <c r="G133" s="224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222"/>
      <c r="B134" s="223"/>
      <c r="C134" s="264"/>
      <c r="D134" s="223"/>
      <c r="E134" s="223"/>
      <c r="F134" s="223"/>
      <c r="G134" s="224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225"/>
      <c r="B135" s="226"/>
      <c r="C135" s="265"/>
      <c r="D135" s="226"/>
      <c r="E135" s="226"/>
      <c r="F135" s="226"/>
      <c r="G135" s="22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A136" s="3"/>
      <c r="B136" s="4"/>
      <c r="C136" s="260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33" x14ac:dyDescent="0.2">
      <c r="C137" s="266"/>
      <c r="D137" s="10"/>
      <c r="AG137" t="s">
        <v>287</v>
      </c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30:C130"/>
    <mergeCell ref="A131:G1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8119E-9FFC-4BAF-8FE2-FE450EF55DF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89</v>
      </c>
    </row>
    <row r="2" spans="1:60" ht="24.95" customHeight="1" x14ac:dyDescent="0.2">
      <c r="A2" s="197" t="s">
        <v>8</v>
      </c>
      <c r="B2" s="49" t="s">
        <v>41</v>
      </c>
      <c r="C2" s="200" t="s">
        <v>42</v>
      </c>
      <c r="D2" s="198"/>
      <c r="E2" s="198"/>
      <c r="F2" s="198"/>
      <c r="G2" s="199"/>
      <c r="AG2" t="s">
        <v>90</v>
      </c>
    </row>
    <row r="3" spans="1:60" ht="24.95" customHeight="1" x14ac:dyDescent="0.2">
      <c r="A3" s="197" t="s">
        <v>9</v>
      </c>
      <c r="B3" s="49" t="s">
        <v>55</v>
      </c>
      <c r="C3" s="200" t="s">
        <v>56</v>
      </c>
      <c r="D3" s="198"/>
      <c r="E3" s="198"/>
      <c r="F3" s="198"/>
      <c r="G3" s="199"/>
      <c r="AC3" s="176" t="s">
        <v>90</v>
      </c>
      <c r="AG3" t="s">
        <v>91</v>
      </c>
    </row>
    <row r="4" spans="1:60" ht="24.95" customHeight="1" x14ac:dyDescent="0.2">
      <c r="A4" s="201" t="s">
        <v>10</v>
      </c>
      <c r="B4" s="202" t="s">
        <v>58</v>
      </c>
      <c r="C4" s="203" t="s">
        <v>59</v>
      </c>
      <c r="D4" s="204"/>
      <c r="E4" s="204"/>
      <c r="F4" s="204"/>
      <c r="G4" s="205"/>
      <c r="AG4" t="s">
        <v>92</v>
      </c>
    </row>
    <row r="5" spans="1:60" x14ac:dyDescent="0.2">
      <c r="D5" s="10"/>
    </row>
    <row r="6" spans="1:60" ht="38.25" x14ac:dyDescent="0.2">
      <c r="A6" s="207" t="s">
        <v>93</v>
      </c>
      <c r="B6" s="209" t="s">
        <v>94</v>
      </c>
      <c r="C6" s="209" t="s">
        <v>95</v>
      </c>
      <c r="D6" s="208" t="s">
        <v>96</v>
      </c>
      <c r="E6" s="207" t="s">
        <v>97</v>
      </c>
      <c r="F6" s="206" t="s">
        <v>98</v>
      </c>
      <c r="G6" s="207" t="s">
        <v>31</v>
      </c>
      <c r="H6" s="210" t="s">
        <v>32</v>
      </c>
      <c r="I6" s="210" t="s">
        <v>99</v>
      </c>
      <c r="J6" s="210" t="s">
        <v>33</v>
      </c>
      <c r="K6" s="210" t="s">
        <v>100</v>
      </c>
      <c r="L6" s="210" t="s">
        <v>101</v>
      </c>
      <c r="M6" s="210" t="s">
        <v>102</v>
      </c>
      <c r="N6" s="210" t="s">
        <v>103</v>
      </c>
      <c r="O6" s="210" t="s">
        <v>104</v>
      </c>
      <c r="P6" s="210" t="s">
        <v>105</v>
      </c>
      <c r="Q6" s="210" t="s">
        <v>106</v>
      </c>
      <c r="R6" s="210" t="s">
        <v>107</v>
      </c>
      <c r="S6" s="210" t="s">
        <v>108</v>
      </c>
      <c r="T6" s="210" t="s">
        <v>109</v>
      </c>
      <c r="U6" s="210" t="s">
        <v>110</v>
      </c>
      <c r="V6" s="210" t="s">
        <v>111</v>
      </c>
      <c r="W6" s="210" t="s">
        <v>112</v>
      </c>
      <c r="X6" s="210" t="s">
        <v>113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7" t="s">
        <v>114</v>
      </c>
      <c r="B8" s="238" t="s">
        <v>73</v>
      </c>
      <c r="C8" s="256" t="s">
        <v>74</v>
      </c>
      <c r="D8" s="239"/>
      <c r="E8" s="240"/>
      <c r="F8" s="241"/>
      <c r="G8" s="242">
        <f>SUMIF(AG9:AG11,"&lt;&gt;NOR",G9:G11)</f>
        <v>0</v>
      </c>
      <c r="H8" s="236"/>
      <c r="I8" s="236">
        <f>SUM(I9:I11)</f>
        <v>0</v>
      </c>
      <c r="J8" s="236"/>
      <c r="K8" s="236">
        <f>SUM(K9:K11)</f>
        <v>0</v>
      </c>
      <c r="L8" s="236"/>
      <c r="M8" s="236">
        <f>SUM(M9:M11)</f>
        <v>0</v>
      </c>
      <c r="N8" s="235"/>
      <c r="O8" s="235">
        <f>SUM(O9:O11)</f>
        <v>0</v>
      </c>
      <c r="P8" s="235"/>
      <c r="Q8" s="235">
        <f>SUM(Q9:Q11)</f>
        <v>0</v>
      </c>
      <c r="R8" s="236"/>
      <c r="S8" s="236"/>
      <c r="T8" s="236"/>
      <c r="U8" s="236"/>
      <c r="V8" s="236">
        <f>SUM(V9:V11)</f>
        <v>57.6</v>
      </c>
      <c r="W8" s="236"/>
      <c r="X8" s="236"/>
      <c r="AG8" t="s">
        <v>115</v>
      </c>
    </row>
    <row r="9" spans="1:60" ht="22.5" outlineLevel="1" x14ac:dyDescent="0.2">
      <c r="A9" s="244">
        <v>1</v>
      </c>
      <c r="B9" s="245" t="s">
        <v>159</v>
      </c>
      <c r="C9" s="257" t="s">
        <v>160</v>
      </c>
      <c r="D9" s="246" t="s">
        <v>153</v>
      </c>
      <c r="E9" s="247">
        <v>384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119</v>
      </c>
      <c r="T9" s="231" t="s">
        <v>161</v>
      </c>
      <c r="U9" s="231">
        <v>0.15</v>
      </c>
      <c r="V9" s="231">
        <f>ROUND(E9*U9,2)</f>
        <v>57.6</v>
      </c>
      <c r="W9" s="231"/>
      <c r="X9" s="231" t="s">
        <v>120</v>
      </c>
      <c r="Y9" s="211"/>
      <c r="Z9" s="211"/>
      <c r="AA9" s="211"/>
      <c r="AB9" s="211"/>
      <c r="AC9" s="211"/>
      <c r="AD9" s="211"/>
      <c r="AE9" s="211"/>
      <c r="AF9" s="211"/>
      <c r="AG9" s="211" t="s">
        <v>121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288</v>
      </c>
      <c r="D10" s="233"/>
      <c r="E10" s="234">
        <v>339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123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8" t="s">
        <v>289</v>
      </c>
      <c r="D11" s="233"/>
      <c r="E11" s="234">
        <v>45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123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37" t="s">
        <v>114</v>
      </c>
      <c r="B12" s="238" t="s">
        <v>75</v>
      </c>
      <c r="C12" s="256" t="s">
        <v>76</v>
      </c>
      <c r="D12" s="239"/>
      <c r="E12" s="240"/>
      <c r="F12" s="241"/>
      <c r="G12" s="242">
        <f>SUMIF(AG13:AG38,"&lt;&gt;NOR",G13:G38)</f>
        <v>0</v>
      </c>
      <c r="H12" s="236"/>
      <c r="I12" s="236">
        <f>SUM(I13:I38)</f>
        <v>0</v>
      </c>
      <c r="J12" s="236"/>
      <c r="K12" s="236">
        <f>SUM(K13:K38)</f>
        <v>0</v>
      </c>
      <c r="L12" s="236"/>
      <c r="M12" s="236">
        <f>SUM(M13:M38)</f>
        <v>0</v>
      </c>
      <c r="N12" s="235"/>
      <c r="O12" s="235">
        <f>SUM(O13:O38)</f>
        <v>433.89</v>
      </c>
      <c r="P12" s="235"/>
      <c r="Q12" s="235">
        <f>SUM(Q13:Q38)</f>
        <v>0</v>
      </c>
      <c r="R12" s="236"/>
      <c r="S12" s="236"/>
      <c r="T12" s="236"/>
      <c r="U12" s="236"/>
      <c r="V12" s="236">
        <f>SUM(V13:V38)</f>
        <v>111.59999999999998</v>
      </c>
      <c r="W12" s="236"/>
      <c r="X12" s="236"/>
      <c r="AG12" t="s">
        <v>115</v>
      </c>
    </row>
    <row r="13" spans="1:60" ht="22.5" outlineLevel="1" x14ac:dyDescent="0.2">
      <c r="A13" s="244">
        <v>2</v>
      </c>
      <c r="B13" s="245" t="s">
        <v>172</v>
      </c>
      <c r="C13" s="257" t="s">
        <v>173</v>
      </c>
      <c r="D13" s="246" t="s">
        <v>153</v>
      </c>
      <c r="E13" s="247">
        <v>384</v>
      </c>
      <c r="F13" s="248"/>
      <c r="G13" s="249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0.36834</v>
      </c>
      <c r="O13" s="230">
        <f>ROUND(E13*N13,2)</f>
        <v>141.44</v>
      </c>
      <c r="P13" s="230">
        <v>0</v>
      </c>
      <c r="Q13" s="230">
        <f>ROUND(E13*P13,2)</f>
        <v>0</v>
      </c>
      <c r="R13" s="231"/>
      <c r="S13" s="231" t="s">
        <v>119</v>
      </c>
      <c r="T13" s="231" t="s">
        <v>119</v>
      </c>
      <c r="U13" s="231">
        <v>0.06</v>
      </c>
      <c r="V13" s="231">
        <f>ROUND(E13*U13,2)</f>
        <v>23.04</v>
      </c>
      <c r="W13" s="231"/>
      <c r="X13" s="231" t="s">
        <v>120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121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288</v>
      </c>
      <c r="D14" s="233"/>
      <c r="E14" s="234">
        <v>339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123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8" t="s">
        <v>289</v>
      </c>
      <c r="D15" s="233"/>
      <c r="E15" s="234">
        <v>45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123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44">
        <v>3</v>
      </c>
      <c r="B16" s="245" t="s">
        <v>183</v>
      </c>
      <c r="C16" s="257" t="s">
        <v>184</v>
      </c>
      <c r="D16" s="246" t="s">
        <v>153</v>
      </c>
      <c r="E16" s="247">
        <v>384</v>
      </c>
      <c r="F16" s="248"/>
      <c r="G16" s="249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7.5600000000000001E-2</v>
      </c>
      <c r="O16" s="230">
        <f>ROUND(E16*N16,2)</f>
        <v>29.03</v>
      </c>
      <c r="P16" s="230">
        <v>0</v>
      </c>
      <c r="Q16" s="230">
        <f>ROUND(E16*P16,2)</f>
        <v>0</v>
      </c>
      <c r="R16" s="231"/>
      <c r="S16" s="231" t="s">
        <v>185</v>
      </c>
      <c r="T16" s="231" t="s">
        <v>119</v>
      </c>
      <c r="U16" s="231">
        <v>0.03</v>
      </c>
      <c r="V16" s="231">
        <f>ROUND(E16*U16,2)</f>
        <v>11.52</v>
      </c>
      <c r="W16" s="231"/>
      <c r="X16" s="231" t="s">
        <v>120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121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8" t="s">
        <v>288</v>
      </c>
      <c r="D17" s="233"/>
      <c r="E17" s="234">
        <v>339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123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8" t="s">
        <v>289</v>
      </c>
      <c r="D18" s="233"/>
      <c r="E18" s="234">
        <v>45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123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4">
        <v>4</v>
      </c>
      <c r="B19" s="245" t="s">
        <v>186</v>
      </c>
      <c r="C19" s="257" t="s">
        <v>187</v>
      </c>
      <c r="D19" s="246" t="s">
        <v>153</v>
      </c>
      <c r="E19" s="247">
        <v>384</v>
      </c>
      <c r="F19" s="248"/>
      <c r="G19" s="249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7.5600000000000001E-2</v>
      </c>
      <c r="O19" s="230">
        <f>ROUND(E19*N19,2)</f>
        <v>29.03</v>
      </c>
      <c r="P19" s="230">
        <v>0</v>
      </c>
      <c r="Q19" s="230">
        <f>ROUND(E19*P19,2)</f>
        <v>0</v>
      </c>
      <c r="R19" s="231"/>
      <c r="S19" s="231" t="s">
        <v>185</v>
      </c>
      <c r="T19" s="231" t="s">
        <v>161</v>
      </c>
      <c r="U19" s="231">
        <v>0.03</v>
      </c>
      <c r="V19" s="231">
        <f>ROUND(E19*U19,2)</f>
        <v>11.52</v>
      </c>
      <c r="W19" s="231"/>
      <c r="X19" s="231" t="s">
        <v>120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121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8" t="s">
        <v>288</v>
      </c>
      <c r="D20" s="233"/>
      <c r="E20" s="234">
        <v>339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123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8" t="s">
        <v>289</v>
      </c>
      <c r="D21" s="233"/>
      <c r="E21" s="234">
        <v>45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123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44">
        <v>5</v>
      </c>
      <c r="B22" s="245" t="s">
        <v>188</v>
      </c>
      <c r="C22" s="257" t="s">
        <v>189</v>
      </c>
      <c r="D22" s="246" t="s">
        <v>153</v>
      </c>
      <c r="E22" s="247">
        <v>384</v>
      </c>
      <c r="F22" s="248"/>
      <c r="G22" s="249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0.126</v>
      </c>
      <c r="O22" s="230">
        <f>ROUND(E22*N22,2)</f>
        <v>48.38</v>
      </c>
      <c r="P22" s="230">
        <v>0</v>
      </c>
      <c r="Q22" s="230">
        <f>ROUND(E22*P22,2)</f>
        <v>0</v>
      </c>
      <c r="R22" s="231"/>
      <c r="S22" s="231" t="s">
        <v>185</v>
      </c>
      <c r="T22" s="231" t="s">
        <v>119</v>
      </c>
      <c r="U22" s="231">
        <v>0.02</v>
      </c>
      <c r="V22" s="231">
        <f>ROUND(E22*U22,2)</f>
        <v>7.68</v>
      </c>
      <c r="W22" s="231"/>
      <c r="X22" s="231" t="s">
        <v>120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121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288</v>
      </c>
      <c r="D23" s="233"/>
      <c r="E23" s="234">
        <v>339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123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8" t="s">
        <v>289</v>
      </c>
      <c r="D24" s="233"/>
      <c r="E24" s="234">
        <v>45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123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4">
        <v>6</v>
      </c>
      <c r="B25" s="245" t="s">
        <v>190</v>
      </c>
      <c r="C25" s="257" t="s">
        <v>191</v>
      </c>
      <c r="D25" s="246" t="s">
        <v>153</v>
      </c>
      <c r="E25" s="247">
        <v>384</v>
      </c>
      <c r="F25" s="248"/>
      <c r="G25" s="249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0.1764</v>
      </c>
      <c r="O25" s="230">
        <f>ROUND(E25*N25,2)</f>
        <v>67.739999999999995</v>
      </c>
      <c r="P25" s="230">
        <v>0</v>
      </c>
      <c r="Q25" s="230">
        <f>ROUND(E25*P25,2)</f>
        <v>0</v>
      </c>
      <c r="R25" s="231"/>
      <c r="S25" s="231" t="s">
        <v>185</v>
      </c>
      <c r="T25" s="231" t="s">
        <v>119</v>
      </c>
      <c r="U25" s="231">
        <v>2.4E-2</v>
      </c>
      <c r="V25" s="231">
        <f>ROUND(E25*U25,2)</f>
        <v>9.2200000000000006</v>
      </c>
      <c r="W25" s="231"/>
      <c r="X25" s="231" t="s">
        <v>120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121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288</v>
      </c>
      <c r="D26" s="233"/>
      <c r="E26" s="234">
        <v>339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123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8" t="s">
        <v>289</v>
      </c>
      <c r="D27" s="233"/>
      <c r="E27" s="234">
        <v>45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123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4">
        <v>7</v>
      </c>
      <c r="B28" s="245" t="s">
        <v>192</v>
      </c>
      <c r="C28" s="257" t="s">
        <v>193</v>
      </c>
      <c r="D28" s="246" t="s">
        <v>153</v>
      </c>
      <c r="E28" s="247">
        <v>384</v>
      </c>
      <c r="F28" s="248"/>
      <c r="G28" s="249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0.28799999999999998</v>
      </c>
      <c r="O28" s="230">
        <f>ROUND(E28*N28,2)</f>
        <v>110.59</v>
      </c>
      <c r="P28" s="230">
        <v>0</v>
      </c>
      <c r="Q28" s="230">
        <f>ROUND(E28*P28,2)</f>
        <v>0</v>
      </c>
      <c r="R28" s="231"/>
      <c r="S28" s="231" t="s">
        <v>185</v>
      </c>
      <c r="T28" s="231" t="s">
        <v>119</v>
      </c>
      <c r="U28" s="231">
        <v>0.02</v>
      </c>
      <c r="V28" s="231">
        <f>ROUND(E28*U28,2)</f>
        <v>7.68</v>
      </c>
      <c r="W28" s="231"/>
      <c r="X28" s="231" t="s">
        <v>120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121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8" t="s">
        <v>288</v>
      </c>
      <c r="D29" s="233"/>
      <c r="E29" s="234">
        <v>339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123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289</v>
      </c>
      <c r="D30" s="233"/>
      <c r="E30" s="234">
        <v>45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123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4">
        <v>8</v>
      </c>
      <c r="B31" s="245" t="s">
        <v>290</v>
      </c>
      <c r="C31" s="257" t="s">
        <v>291</v>
      </c>
      <c r="D31" s="246" t="s">
        <v>153</v>
      </c>
      <c r="E31" s="247">
        <v>384</v>
      </c>
      <c r="F31" s="248"/>
      <c r="G31" s="249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0.01</v>
      </c>
      <c r="O31" s="230">
        <f>ROUND(E31*N31,2)</f>
        <v>3.84</v>
      </c>
      <c r="P31" s="230">
        <v>0</v>
      </c>
      <c r="Q31" s="230">
        <f>ROUND(E31*P31,2)</f>
        <v>0</v>
      </c>
      <c r="R31" s="231"/>
      <c r="S31" s="231" t="s">
        <v>185</v>
      </c>
      <c r="T31" s="231" t="s">
        <v>161</v>
      </c>
      <c r="U31" s="231">
        <v>3.5999999999999997E-2</v>
      </c>
      <c r="V31" s="231">
        <f>ROUND(E31*U31,2)</f>
        <v>13.82</v>
      </c>
      <c r="W31" s="231"/>
      <c r="X31" s="231" t="s">
        <v>120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121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8" t="s">
        <v>288</v>
      </c>
      <c r="D32" s="233"/>
      <c r="E32" s="234">
        <v>339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123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8" t="s">
        <v>289</v>
      </c>
      <c r="D33" s="233"/>
      <c r="E33" s="234">
        <v>45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123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4">
        <v>9</v>
      </c>
      <c r="B34" s="245" t="s">
        <v>292</v>
      </c>
      <c r="C34" s="257" t="s">
        <v>293</v>
      </c>
      <c r="D34" s="246" t="s">
        <v>153</v>
      </c>
      <c r="E34" s="247">
        <v>384</v>
      </c>
      <c r="F34" s="248"/>
      <c r="G34" s="249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0.01</v>
      </c>
      <c r="O34" s="230">
        <f>ROUND(E34*N34,2)</f>
        <v>3.84</v>
      </c>
      <c r="P34" s="230">
        <v>0</v>
      </c>
      <c r="Q34" s="230">
        <f>ROUND(E34*P34,2)</f>
        <v>0</v>
      </c>
      <c r="R34" s="231"/>
      <c r="S34" s="231" t="s">
        <v>185</v>
      </c>
      <c r="T34" s="231" t="s">
        <v>161</v>
      </c>
      <c r="U34" s="231">
        <v>3.5999999999999997E-2</v>
      </c>
      <c r="V34" s="231">
        <f>ROUND(E34*U34,2)</f>
        <v>13.82</v>
      </c>
      <c r="W34" s="231"/>
      <c r="X34" s="231" t="s">
        <v>120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121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8" t="s">
        <v>288</v>
      </c>
      <c r="D35" s="233"/>
      <c r="E35" s="234">
        <v>339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123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8" t="s">
        <v>289</v>
      </c>
      <c r="D36" s="233"/>
      <c r="E36" s="234">
        <v>45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123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4">
        <v>10</v>
      </c>
      <c r="B37" s="245" t="s">
        <v>294</v>
      </c>
      <c r="C37" s="257" t="s">
        <v>295</v>
      </c>
      <c r="D37" s="246" t="s">
        <v>157</v>
      </c>
      <c r="E37" s="247">
        <v>190</v>
      </c>
      <c r="F37" s="248"/>
      <c r="G37" s="249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2.0000000000000002E-5</v>
      </c>
      <c r="O37" s="230">
        <f>ROUND(E37*N37,2)</f>
        <v>0</v>
      </c>
      <c r="P37" s="230">
        <v>0</v>
      </c>
      <c r="Q37" s="230">
        <f>ROUND(E37*P37,2)</f>
        <v>0</v>
      </c>
      <c r="R37" s="231"/>
      <c r="S37" s="231" t="s">
        <v>185</v>
      </c>
      <c r="T37" s="231" t="s">
        <v>119</v>
      </c>
      <c r="U37" s="231">
        <v>7.0000000000000007E-2</v>
      </c>
      <c r="V37" s="231">
        <f>ROUND(E37*U37,2)</f>
        <v>13.3</v>
      </c>
      <c r="W37" s="231"/>
      <c r="X37" s="231" t="s">
        <v>120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121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8" t="s">
        <v>296</v>
      </c>
      <c r="D38" s="233"/>
      <c r="E38" s="234">
        <v>190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123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37" t="s">
        <v>114</v>
      </c>
      <c r="B39" s="238" t="s">
        <v>77</v>
      </c>
      <c r="C39" s="256" t="s">
        <v>78</v>
      </c>
      <c r="D39" s="239"/>
      <c r="E39" s="240"/>
      <c r="F39" s="241"/>
      <c r="G39" s="242">
        <f>SUMIF(AG40:AG40,"&lt;&gt;NOR",G40:G40)</f>
        <v>0</v>
      </c>
      <c r="H39" s="236"/>
      <c r="I39" s="236">
        <f>SUM(I40:I40)</f>
        <v>0</v>
      </c>
      <c r="J39" s="236"/>
      <c r="K39" s="236">
        <f>SUM(K40:K40)</f>
        <v>0</v>
      </c>
      <c r="L39" s="236"/>
      <c r="M39" s="236">
        <f>SUM(M40:M40)</f>
        <v>0</v>
      </c>
      <c r="N39" s="235"/>
      <c r="O39" s="235">
        <f>SUM(O40:O40)</f>
        <v>0</v>
      </c>
      <c r="P39" s="235"/>
      <c r="Q39" s="235">
        <f>SUM(Q40:Q40)</f>
        <v>0</v>
      </c>
      <c r="R39" s="236"/>
      <c r="S39" s="236"/>
      <c r="T39" s="236"/>
      <c r="U39" s="236"/>
      <c r="V39" s="236">
        <f>SUM(V40:V40)</f>
        <v>0</v>
      </c>
      <c r="W39" s="236"/>
      <c r="X39" s="236"/>
      <c r="AG39" t="s">
        <v>115</v>
      </c>
    </row>
    <row r="40" spans="1:60" outlineLevel="1" x14ac:dyDescent="0.2">
      <c r="A40" s="250">
        <v>11</v>
      </c>
      <c r="B40" s="251" t="s">
        <v>297</v>
      </c>
      <c r="C40" s="259" t="s">
        <v>298</v>
      </c>
      <c r="D40" s="252" t="s">
        <v>273</v>
      </c>
      <c r="E40" s="253">
        <v>1</v>
      </c>
      <c r="F40" s="254"/>
      <c r="G40" s="25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1"/>
      <c r="S40" s="231" t="s">
        <v>185</v>
      </c>
      <c r="T40" s="231" t="s">
        <v>161</v>
      </c>
      <c r="U40" s="231">
        <v>0</v>
      </c>
      <c r="V40" s="231">
        <f>ROUND(E40*U40,2)</f>
        <v>0</v>
      </c>
      <c r="W40" s="231"/>
      <c r="X40" s="231" t="s">
        <v>120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121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7" t="s">
        <v>114</v>
      </c>
      <c r="B41" s="238" t="s">
        <v>81</v>
      </c>
      <c r="C41" s="256" t="s">
        <v>82</v>
      </c>
      <c r="D41" s="239"/>
      <c r="E41" s="240"/>
      <c r="F41" s="241"/>
      <c r="G41" s="242">
        <f>SUMIF(AG42:AG52,"&lt;&gt;NOR",G42:G52)</f>
        <v>0</v>
      </c>
      <c r="H41" s="236"/>
      <c r="I41" s="236">
        <f>SUM(I42:I52)</f>
        <v>0</v>
      </c>
      <c r="J41" s="236"/>
      <c r="K41" s="236">
        <f>SUM(K42:K52)</f>
        <v>0</v>
      </c>
      <c r="L41" s="236"/>
      <c r="M41" s="236">
        <f>SUM(M42:M52)</f>
        <v>0</v>
      </c>
      <c r="N41" s="235"/>
      <c r="O41" s="235">
        <f>SUM(O42:O52)</f>
        <v>53.03</v>
      </c>
      <c r="P41" s="235"/>
      <c r="Q41" s="235">
        <f>SUM(Q42:Q52)</f>
        <v>0</v>
      </c>
      <c r="R41" s="236"/>
      <c r="S41" s="236"/>
      <c r="T41" s="236"/>
      <c r="U41" s="236"/>
      <c r="V41" s="236">
        <f>SUM(V42:V52)</f>
        <v>46.95</v>
      </c>
      <c r="W41" s="236"/>
      <c r="X41" s="236"/>
      <c r="AG41" t="s">
        <v>115</v>
      </c>
    </row>
    <row r="42" spans="1:60" ht="22.5" outlineLevel="1" x14ac:dyDescent="0.2">
      <c r="A42" s="244">
        <v>12</v>
      </c>
      <c r="B42" s="245" t="s">
        <v>236</v>
      </c>
      <c r="C42" s="257" t="s">
        <v>237</v>
      </c>
      <c r="D42" s="246" t="s">
        <v>157</v>
      </c>
      <c r="E42" s="247">
        <v>242</v>
      </c>
      <c r="F42" s="248"/>
      <c r="G42" s="249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0.10249999999999999</v>
      </c>
      <c r="O42" s="230">
        <f>ROUND(E42*N42,2)</f>
        <v>24.81</v>
      </c>
      <c r="P42" s="230">
        <v>0</v>
      </c>
      <c r="Q42" s="230">
        <f>ROUND(E42*P42,2)</f>
        <v>0</v>
      </c>
      <c r="R42" s="231"/>
      <c r="S42" s="231" t="s">
        <v>119</v>
      </c>
      <c r="T42" s="231" t="s">
        <v>119</v>
      </c>
      <c r="U42" s="231">
        <v>0.14000000000000001</v>
      </c>
      <c r="V42" s="231">
        <f>ROUND(E42*U42,2)</f>
        <v>33.880000000000003</v>
      </c>
      <c r="W42" s="231"/>
      <c r="X42" s="231" t="s">
        <v>120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8" t="s">
        <v>299</v>
      </c>
      <c r="D43" s="233"/>
      <c r="E43" s="234">
        <v>150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123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300</v>
      </c>
      <c r="D44" s="233"/>
      <c r="E44" s="234">
        <v>92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123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4">
        <v>13</v>
      </c>
      <c r="B45" s="245" t="s">
        <v>239</v>
      </c>
      <c r="C45" s="257" t="s">
        <v>240</v>
      </c>
      <c r="D45" s="246" t="s">
        <v>118</v>
      </c>
      <c r="E45" s="247">
        <v>9.0749999999999993</v>
      </c>
      <c r="F45" s="248"/>
      <c r="G45" s="249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2.5249999999999999</v>
      </c>
      <c r="O45" s="230">
        <f>ROUND(E45*N45,2)</f>
        <v>22.91</v>
      </c>
      <c r="P45" s="230">
        <v>0</v>
      </c>
      <c r="Q45" s="230">
        <f>ROUND(E45*P45,2)</f>
        <v>0</v>
      </c>
      <c r="R45" s="231"/>
      <c r="S45" s="231" t="s">
        <v>119</v>
      </c>
      <c r="T45" s="231" t="s">
        <v>119</v>
      </c>
      <c r="U45" s="231">
        <v>1.44</v>
      </c>
      <c r="V45" s="231">
        <f>ROUND(E45*U45,2)</f>
        <v>13.07</v>
      </c>
      <c r="W45" s="231"/>
      <c r="X45" s="231" t="s">
        <v>120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121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301</v>
      </c>
      <c r="D46" s="233"/>
      <c r="E46" s="234">
        <v>5.625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123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302</v>
      </c>
      <c r="D47" s="233"/>
      <c r="E47" s="234">
        <v>3.45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123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4">
        <v>14</v>
      </c>
      <c r="B48" s="245" t="s">
        <v>303</v>
      </c>
      <c r="C48" s="257" t="s">
        <v>304</v>
      </c>
      <c r="D48" s="246" t="s">
        <v>216</v>
      </c>
      <c r="E48" s="247">
        <v>20</v>
      </c>
      <c r="F48" s="248"/>
      <c r="G48" s="249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8.9999999999999993E-3</v>
      </c>
      <c r="O48" s="230">
        <f>ROUND(E48*N48,2)</f>
        <v>0.18</v>
      </c>
      <c r="P48" s="230">
        <v>0</v>
      </c>
      <c r="Q48" s="230">
        <f>ROUND(E48*P48,2)</f>
        <v>0</v>
      </c>
      <c r="R48" s="231"/>
      <c r="S48" s="231" t="s">
        <v>185</v>
      </c>
      <c r="T48" s="231" t="s">
        <v>161</v>
      </c>
      <c r="U48" s="231">
        <v>0</v>
      </c>
      <c r="V48" s="231">
        <f>ROUND(E48*U48,2)</f>
        <v>0</v>
      </c>
      <c r="W48" s="231"/>
      <c r="X48" s="231" t="s">
        <v>166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167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8" t="s">
        <v>305</v>
      </c>
      <c r="D49" s="233"/>
      <c r="E49" s="234">
        <v>20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123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4">
        <v>15</v>
      </c>
      <c r="B50" s="245" t="s">
        <v>242</v>
      </c>
      <c r="C50" s="257" t="s">
        <v>243</v>
      </c>
      <c r="D50" s="246" t="s">
        <v>216</v>
      </c>
      <c r="E50" s="247">
        <v>233.1</v>
      </c>
      <c r="F50" s="248"/>
      <c r="G50" s="249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2.1999999999999999E-2</v>
      </c>
      <c r="O50" s="230">
        <f>ROUND(E50*N50,2)</f>
        <v>5.13</v>
      </c>
      <c r="P50" s="230">
        <v>0</v>
      </c>
      <c r="Q50" s="230">
        <f>ROUND(E50*P50,2)</f>
        <v>0</v>
      </c>
      <c r="R50" s="231" t="s">
        <v>165</v>
      </c>
      <c r="S50" s="231" t="s">
        <v>119</v>
      </c>
      <c r="T50" s="231" t="s">
        <v>119</v>
      </c>
      <c r="U50" s="231">
        <v>0</v>
      </c>
      <c r="V50" s="231">
        <f>ROUND(E50*U50,2)</f>
        <v>0</v>
      </c>
      <c r="W50" s="231"/>
      <c r="X50" s="231" t="s">
        <v>166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167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58" t="s">
        <v>306</v>
      </c>
      <c r="D51" s="233"/>
      <c r="E51" s="234">
        <v>157.5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123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8" t="s">
        <v>307</v>
      </c>
      <c r="D52" s="233"/>
      <c r="E52" s="234">
        <v>75.599999999999994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123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37" t="s">
        <v>114</v>
      </c>
      <c r="B53" s="238" t="s">
        <v>83</v>
      </c>
      <c r="C53" s="256" t="s">
        <v>84</v>
      </c>
      <c r="D53" s="239"/>
      <c r="E53" s="240"/>
      <c r="F53" s="241"/>
      <c r="G53" s="242">
        <f>SUMIF(AG54:AG69,"&lt;&gt;NOR",G54:G69)</f>
        <v>0</v>
      </c>
      <c r="H53" s="236"/>
      <c r="I53" s="236">
        <f>SUM(I54:I69)</f>
        <v>0</v>
      </c>
      <c r="J53" s="236"/>
      <c r="K53" s="236">
        <f>SUM(K54:K69)</f>
        <v>0</v>
      </c>
      <c r="L53" s="236"/>
      <c r="M53" s="236">
        <f>SUM(M54:M69)</f>
        <v>0</v>
      </c>
      <c r="N53" s="235"/>
      <c r="O53" s="235">
        <f>SUM(O54:O69)</f>
        <v>0</v>
      </c>
      <c r="P53" s="235"/>
      <c r="Q53" s="235">
        <f>SUM(Q54:Q69)</f>
        <v>441.85</v>
      </c>
      <c r="R53" s="236"/>
      <c r="S53" s="236"/>
      <c r="T53" s="236"/>
      <c r="U53" s="236"/>
      <c r="V53" s="236">
        <f>SUM(V54:V69)</f>
        <v>103.52999999999999</v>
      </c>
      <c r="W53" s="236"/>
      <c r="X53" s="236"/>
      <c r="AG53" t="s">
        <v>115</v>
      </c>
    </row>
    <row r="54" spans="1:60" outlineLevel="1" x14ac:dyDescent="0.2">
      <c r="A54" s="244">
        <v>16</v>
      </c>
      <c r="B54" s="245" t="s">
        <v>308</v>
      </c>
      <c r="C54" s="257" t="s">
        <v>309</v>
      </c>
      <c r="D54" s="246" t="s">
        <v>153</v>
      </c>
      <c r="E54" s="247">
        <v>384</v>
      </c>
      <c r="F54" s="248"/>
      <c r="G54" s="249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0</v>
      </c>
      <c r="O54" s="230">
        <f>ROUND(E54*N54,2)</f>
        <v>0</v>
      </c>
      <c r="P54" s="230">
        <v>1.012</v>
      </c>
      <c r="Q54" s="230">
        <f>ROUND(E54*P54,2)</f>
        <v>388.61</v>
      </c>
      <c r="R54" s="231"/>
      <c r="S54" s="231" t="s">
        <v>119</v>
      </c>
      <c r="T54" s="231" t="s">
        <v>119</v>
      </c>
      <c r="U54" s="231">
        <v>0.16750000000000001</v>
      </c>
      <c r="V54" s="231">
        <f>ROUND(E54*U54,2)</f>
        <v>64.319999999999993</v>
      </c>
      <c r="W54" s="231"/>
      <c r="X54" s="231" t="s">
        <v>120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121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/>
      <c r="B55" s="229"/>
      <c r="C55" s="258" t="s">
        <v>288</v>
      </c>
      <c r="D55" s="233"/>
      <c r="E55" s="234">
        <v>339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123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58" t="s">
        <v>289</v>
      </c>
      <c r="D56" s="233"/>
      <c r="E56" s="234">
        <v>45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123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4">
        <v>17</v>
      </c>
      <c r="B57" s="245" t="s">
        <v>249</v>
      </c>
      <c r="C57" s="257" t="s">
        <v>250</v>
      </c>
      <c r="D57" s="246" t="s">
        <v>157</v>
      </c>
      <c r="E57" s="247">
        <v>242</v>
      </c>
      <c r="F57" s="248"/>
      <c r="G57" s="249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0</v>
      </c>
      <c r="O57" s="230">
        <f>ROUND(E57*N57,2)</f>
        <v>0</v>
      </c>
      <c r="P57" s="230">
        <v>0.22</v>
      </c>
      <c r="Q57" s="230">
        <f>ROUND(E57*P57,2)</f>
        <v>53.24</v>
      </c>
      <c r="R57" s="231"/>
      <c r="S57" s="231" t="s">
        <v>119</v>
      </c>
      <c r="T57" s="231" t="s">
        <v>119</v>
      </c>
      <c r="U57" s="231">
        <v>0.14000000000000001</v>
      </c>
      <c r="V57" s="231">
        <f>ROUND(E57*U57,2)</f>
        <v>33.880000000000003</v>
      </c>
      <c r="W57" s="231"/>
      <c r="X57" s="231" t="s">
        <v>120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121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28"/>
      <c r="B58" s="229"/>
      <c r="C58" s="258" t="s">
        <v>299</v>
      </c>
      <c r="D58" s="233"/>
      <c r="E58" s="234">
        <v>150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123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8" t="s">
        <v>300</v>
      </c>
      <c r="D59" s="233"/>
      <c r="E59" s="234">
        <v>92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123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4">
        <v>18</v>
      </c>
      <c r="B60" s="245" t="s">
        <v>130</v>
      </c>
      <c r="C60" s="257" t="s">
        <v>131</v>
      </c>
      <c r="D60" s="246" t="s">
        <v>118</v>
      </c>
      <c r="E60" s="247">
        <v>176.64</v>
      </c>
      <c r="F60" s="248"/>
      <c r="G60" s="249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119</v>
      </c>
      <c r="T60" s="231" t="s">
        <v>119</v>
      </c>
      <c r="U60" s="231">
        <v>0.01</v>
      </c>
      <c r="V60" s="231">
        <f>ROUND(E60*U60,2)</f>
        <v>1.77</v>
      </c>
      <c r="W60" s="231"/>
      <c r="X60" s="231" t="s">
        <v>120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121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8" t="s">
        <v>310</v>
      </c>
      <c r="D61" s="233"/>
      <c r="E61" s="234">
        <v>155.94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123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28"/>
      <c r="B62" s="229"/>
      <c r="C62" s="258" t="s">
        <v>311</v>
      </c>
      <c r="D62" s="233"/>
      <c r="E62" s="234">
        <v>20.7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123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4">
        <v>19</v>
      </c>
      <c r="B63" s="245" t="s">
        <v>256</v>
      </c>
      <c r="C63" s="257" t="s">
        <v>257</v>
      </c>
      <c r="D63" s="246" t="s">
        <v>142</v>
      </c>
      <c r="E63" s="247">
        <v>300.28800000000001</v>
      </c>
      <c r="F63" s="248"/>
      <c r="G63" s="249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119</v>
      </c>
      <c r="T63" s="231" t="s">
        <v>119</v>
      </c>
      <c r="U63" s="231">
        <v>0</v>
      </c>
      <c r="V63" s="231">
        <f>ROUND(E63*U63,2)</f>
        <v>0</v>
      </c>
      <c r="W63" s="231"/>
      <c r="X63" s="231" t="s">
        <v>120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121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312</v>
      </c>
      <c r="D64" s="233"/>
      <c r="E64" s="234">
        <v>265.09800000000001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123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8" t="s">
        <v>313</v>
      </c>
      <c r="D65" s="233"/>
      <c r="E65" s="234">
        <v>35.19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123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4">
        <v>20</v>
      </c>
      <c r="B66" s="245" t="s">
        <v>259</v>
      </c>
      <c r="C66" s="257" t="s">
        <v>260</v>
      </c>
      <c r="D66" s="246" t="s">
        <v>142</v>
      </c>
      <c r="E66" s="247">
        <v>7.26</v>
      </c>
      <c r="F66" s="248"/>
      <c r="G66" s="249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1"/>
      <c r="S66" s="231" t="s">
        <v>119</v>
      </c>
      <c r="T66" s="231" t="s">
        <v>119</v>
      </c>
      <c r="U66" s="231">
        <v>0.49</v>
      </c>
      <c r="V66" s="231">
        <f>ROUND(E66*U66,2)</f>
        <v>3.56</v>
      </c>
      <c r="W66" s="231"/>
      <c r="X66" s="231" t="s">
        <v>120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121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58" t="s">
        <v>314</v>
      </c>
      <c r="D67" s="233"/>
      <c r="E67" s="234">
        <v>4.5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123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58" t="s">
        <v>315</v>
      </c>
      <c r="D68" s="233"/>
      <c r="E68" s="234">
        <v>2.76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123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44">
        <v>21</v>
      </c>
      <c r="B69" s="245" t="s">
        <v>264</v>
      </c>
      <c r="C69" s="257" t="s">
        <v>265</v>
      </c>
      <c r="D69" s="246" t="s">
        <v>142</v>
      </c>
      <c r="E69" s="247">
        <v>7.26</v>
      </c>
      <c r="F69" s="248"/>
      <c r="G69" s="249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1"/>
      <c r="S69" s="231" t="s">
        <v>119</v>
      </c>
      <c r="T69" s="231" t="s">
        <v>119</v>
      </c>
      <c r="U69" s="231">
        <v>0</v>
      </c>
      <c r="V69" s="231">
        <f>ROUND(E69*U69,2)</f>
        <v>0</v>
      </c>
      <c r="W69" s="231"/>
      <c r="X69" s="231" t="s">
        <v>120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121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3"/>
      <c r="B70" s="4"/>
      <c r="C70" s="260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15</v>
      </c>
      <c r="AF70">
        <v>21</v>
      </c>
      <c r="AG70" t="s">
        <v>101</v>
      </c>
    </row>
    <row r="71" spans="1:60" x14ac:dyDescent="0.2">
      <c r="A71" s="214"/>
      <c r="B71" s="215" t="s">
        <v>31</v>
      </c>
      <c r="C71" s="261"/>
      <c r="D71" s="216"/>
      <c r="E71" s="217"/>
      <c r="F71" s="217"/>
      <c r="G71" s="243">
        <f>G8+G12+G39+G41+G53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284</v>
      </c>
    </row>
    <row r="72" spans="1:60" x14ac:dyDescent="0.2">
      <c r="A72" s="3"/>
      <c r="B72" s="4"/>
      <c r="C72" s="260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3"/>
      <c r="B73" s="4"/>
      <c r="C73" s="260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18" t="s">
        <v>285</v>
      </c>
      <c r="B74" s="218"/>
      <c r="C74" s="262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19"/>
      <c r="B75" s="220"/>
      <c r="C75" s="263"/>
      <c r="D75" s="220"/>
      <c r="E75" s="220"/>
      <c r="F75" s="220"/>
      <c r="G75" s="22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G75" t="s">
        <v>286</v>
      </c>
    </row>
    <row r="76" spans="1:60" x14ac:dyDescent="0.2">
      <c r="A76" s="222"/>
      <c r="B76" s="223"/>
      <c r="C76" s="264"/>
      <c r="D76" s="223"/>
      <c r="E76" s="223"/>
      <c r="F76" s="223"/>
      <c r="G76" s="22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2"/>
      <c r="B77" s="223"/>
      <c r="C77" s="264"/>
      <c r="D77" s="223"/>
      <c r="E77" s="223"/>
      <c r="F77" s="223"/>
      <c r="G77" s="22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22"/>
      <c r="B78" s="223"/>
      <c r="C78" s="264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5"/>
      <c r="B79" s="226"/>
      <c r="C79" s="265"/>
      <c r="D79" s="226"/>
      <c r="E79" s="226"/>
      <c r="F79" s="226"/>
      <c r="G79" s="2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3"/>
      <c r="B80" s="4"/>
      <c r="C80" s="260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3:33" x14ac:dyDescent="0.2">
      <c r="C81" s="266"/>
      <c r="D81" s="10"/>
      <c r="AG81" t="s">
        <v>287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74:C74"/>
    <mergeCell ref="A75:G7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Filip</cp:lastModifiedBy>
  <cp:lastPrinted>2019-03-19T12:27:02Z</cp:lastPrinted>
  <dcterms:created xsi:type="dcterms:W3CDTF">2009-04-08T07:15:50Z</dcterms:created>
  <dcterms:modified xsi:type="dcterms:W3CDTF">2022-08-01T08:50:35Z</dcterms:modified>
</cp:coreProperties>
</file>